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4_Ontario Rankings/3_ 2024 P&amp;P Ontario Rankings Male/"/>
    </mc:Choice>
  </mc:AlternateContent>
  <xr:revisionPtr revIDLastSave="0" documentId="13_ncr:1_{FE10B697-CA85-BF44-90C1-704B448A9140}" xr6:coauthVersionLast="47" xr6:coauthVersionMax="47" xr10:uidLastSave="{00000000-0000-0000-0000-000000000000}"/>
  <bookViews>
    <workbookView xWindow="260" yWindow="820" windowWidth="28540" windowHeight="15700" tabRatio="913" xr2:uid="{FF1AF7AF-8142-0B45-A46E-B48703E66428}"/>
  </bookViews>
  <sheets>
    <sheet name="Ontario Rankings" sheetId="1" r:id="rId1"/>
    <sheet name="Finish Order" sheetId="2" r:id="rId2"/>
    <sheet name="SR Nats BA" sheetId="32" r:id="rId3"/>
    <sheet name="SR Nats SS" sheetId="31" r:id="rId4"/>
    <sheet name="NorAm Stoneham BA" sheetId="30" r:id="rId5"/>
    <sheet name="NorAm Stoneham SS" sheetId="28" r:id="rId6"/>
    <sheet name="JR Nat BA" sheetId="25" r:id="rId7"/>
    <sheet name="JR Nat SS" sheetId="24" r:id="rId8"/>
    <sheet name="JR+CC Halfpipe" sheetId="26" r:id="rId9"/>
    <sheet name="NorAm Aspen SS" sheetId="19" r:id="rId10"/>
    <sheet name="CC Horseshoe BA-2" sheetId="23" r:id="rId11"/>
    <sheet name="CC Horseshoe BA-1" sheetId="22" r:id="rId12"/>
    <sheet name="PROV BA" sheetId="21" r:id="rId13"/>
    <sheet name="PROV SS" sheetId="20" r:id="rId14"/>
    <sheet name="NorAm Mammoth SS" sheetId="27" r:id="rId15"/>
    <sheet name="TT MSLM SS-2" sheetId="18" r:id="rId16"/>
    <sheet name="TT MSLM SS-1" sheetId="17" r:id="rId17"/>
    <sheet name="CC Sun Peaks SS" sheetId="16" r:id="rId18"/>
    <sheet name="CC Sun Peaks BA" sheetId="15" r:id="rId19"/>
    <sheet name="NorAm Copper SS" sheetId="14" r:id="rId20"/>
    <sheet name="TT Horseshoe SS-2" sheetId="13" r:id="rId21"/>
    <sheet name="TT Horseshoe SS-1" sheetId="12" r:id="rId22"/>
    <sheet name="CC Yukon BA 2023" sheetId="3" r:id="rId23"/>
    <sheet name="CC Yukon SS 2023" sheetId="4" r:id="rId24"/>
    <sheet name="Nor-Am Template" sheetId="7" r:id="rId25"/>
    <sheet name="Canada Cup Template" sheetId="6" r:id="rId26"/>
    <sheet name="TT Template" sheetId="10" r:id="rId27"/>
    <sheet name="Jrs Template" sheetId="11" r:id="rId28"/>
    <sheet name="2023 Athletes" sheetId="5" r:id="rId29"/>
  </sheets>
  <definedNames>
    <definedName name="_xlnm._FilterDatabase" localSheetId="0" hidden="1">'Ontario Rankings'!$A$6:$AH$96</definedName>
    <definedName name="_xlnm.Print_Titles" localSheetId="0">'Ontario Rankings'!$E:$E,'Ontario Rankings'!$1:$5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22" l="1"/>
  <c r="AA8" i="22" s="1"/>
  <c r="AA9" i="22" s="1"/>
  <c r="AA10" i="22" s="1"/>
  <c r="AA11" i="22" s="1"/>
  <c r="AA12" i="22" s="1"/>
  <c r="AA13" i="22" s="1"/>
  <c r="AA14" i="22" s="1"/>
  <c r="AA15" i="22" s="1"/>
  <c r="AA16" i="22" s="1"/>
  <c r="AA17" i="22" s="1"/>
  <c r="AA18" i="22" s="1"/>
  <c r="AA19" i="22" s="1"/>
  <c r="AA20" i="22" s="1"/>
  <c r="AA21" i="22" s="1"/>
  <c r="AA22" i="22" s="1"/>
  <c r="AA6" i="22"/>
  <c r="AA5" i="22"/>
  <c r="W43" i="22"/>
  <c r="W8" i="22"/>
  <c r="W9" i="22" s="1"/>
  <c r="W10" i="22" s="1"/>
  <c r="W11" i="22" s="1"/>
  <c r="W12" i="22" s="1"/>
  <c r="W13" i="22" s="1"/>
  <c r="W14" i="22" s="1"/>
  <c r="W15" i="22" s="1"/>
  <c r="W16" i="22" s="1"/>
  <c r="W17" i="22" s="1"/>
  <c r="W18" i="22" s="1"/>
  <c r="W19" i="22" s="1"/>
  <c r="W20" i="22" s="1"/>
  <c r="W21" i="22" s="1"/>
  <c r="W22" i="22" s="1"/>
  <c r="W23" i="22" s="1"/>
  <c r="W24" i="22" s="1"/>
  <c r="W25" i="22" s="1"/>
  <c r="W26" i="22" s="1"/>
  <c r="W27" i="22" s="1"/>
  <c r="W28" i="22" s="1"/>
  <c r="W29" i="22" s="1"/>
  <c r="W30" i="22" s="1"/>
  <c r="W31" i="22" s="1"/>
  <c r="W32" i="22" s="1"/>
  <c r="W33" i="22" s="1"/>
  <c r="W34" i="22" s="1"/>
  <c r="W35" i="22" s="1"/>
  <c r="W36" i="22" s="1"/>
  <c r="W37" i="22" s="1"/>
  <c r="W38" i="22" s="1"/>
  <c r="W39" i="22" s="1"/>
  <c r="W40" i="22" s="1"/>
  <c r="W41" i="22" s="1"/>
  <c r="W42" i="22" s="1"/>
  <c r="W7" i="22"/>
  <c r="X6" i="22"/>
  <c r="X7" i="22" s="1"/>
  <c r="X8" i="22" s="1"/>
  <c r="X9" i="22" s="1"/>
  <c r="X10" i="22" s="1"/>
  <c r="X11" i="22" s="1"/>
  <c r="X12" i="22" s="1"/>
  <c r="X13" i="22" s="1"/>
  <c r="X14" i="22" s="1"/>
  <c r="X15" i="22" s="1"/>
  <c r="X16" i="22" s="1"/>
  <c r="X17" i="22" s="1"/>
  <c r="X18" i="22" s="1"/>
  <c r="X19" i="22" s="1"/>
  <c r="X20" i="22" s="1"/>
  <c r="X21" i="22" s="1"/>
  <c r="X22" i="22" s="1"/>
  <c r="X23" i="22" s="1"/>
  <c r="X24" i="22" s="1"/>
  <c r="X25" i="22" s="1"/>
  <c r="X26" i="22" s="1"/>
  <c r="X27" i="22" s="1"/>
  <c r="X28" i="22" s="1"/>
  <c r="X29" i="22" s="1"/>
  <c r="X30" i="22" s="1"/>
  <c r="X31" i="22" s="1"/>
  <c r="X32" i="22" s="1"/>
  <c r="X33" i="22" s="1"/>
  <c r="X34" i="22" s="1"/>
  <c r="X35" i="22" s="1"/>
  <c r="X36" i="22" s="1"/>
  <c r="X37" i="22" s="1"/>
  <c r="X38" i="22" s="1"/>
  <c r="X39" i="22" s="1"/>
  <c r="X40" i="22" s="1"/>
  <c r="X41" i="22" s="1"/>
  <c r="X42" i="22" s="1"/>
  <c r="X43" i="22" s="1"/>
  <c r="W6" i="22"/>
  <c r="X5" i="22"/>
  <c r="W5" i="22"/>
  <c r="R4" i="30"/>
  <c r="AA4" i="30"/>
  <c r="AA5" i="30" s="1"/>
  <c r="AA6" i="30" s="1"/>
  <c r="AA7" i="30" s="1"/>
  <c r="AA8" i="30" s="1"/>
  <c r="AA9" i="30" s="1"/>
  <c r="AA10" i="30" s="1"/>
  <c r="AA11" i="30" s="1"/>
  <c r="AA12" i="30" s="1"/>
  <c r="AA13" i="30" s="1"/>
  <c r="AA14" i="30" s="1"/>
  <c r="AA15" i="30" s="1"/>
  <c r="AA16" i="30" s="1"/>
  <c r="AA17" i="30" s="1"/>
  <c r="AA18" i="30" s="1"/>
  <c r="AA19" i="30" s="1"/>
  <c r="AA20" i="30" s="1"/>
  <c r="AA21" i="30" s="1"/>
  <c r="AA22" i="30" s="1"/>
  <c r="W5" i="30"/>
  <c r="W6" i="30" s="1"/>
  <c r="W7" i="30" s="1"/>
  <c r="W8" i="30" s="1"/>
  <c r="W9" i="30" s="1"/>
  <c r="W10" i="30" s="1"/>
  <c r="W11" i="30" s="1"/>
  <c r="W12" i="30" s="1"/>
  <c r="W13" i="30" s="1"/>
  <c r="W14" i="30" s="1"/>
  <c r="W15" i="30" s="1"/>
  <c r="W16" i="30" s="1"/>
  <c r="W17" i="30" s="1"/>
  <c r="W18" i="30" s="1"/>
  <c r="W19" i="30" s="1"/>
  <c r="W20" i="30" s="1"/>
  <c r="W21" i="30" s="1"/>
  <c r="W22" i="30" s="1"/>
  <c r="W23" i="30" s="1"/>
  <c r="W24" i="30" s="1"/>
  <c r="W25" i="30" s="1"/>
  <c r="W26" i="30" s="1"/>
  <c r="W27" i="30" s="1"/>
  <c r="W28" i="30" s="1"/>
  <c r="W29" i="30" s="1"/>
  <c r="W30" i="30" s="1"/>
  <c r="W31" i="30" s="1"/>
  <c r="W32" i="30" s="1"/>
  <c r="W33" i="30" s="1"/>
  <c r="W34" i="30" s="1"/>
  <c r="W35" i="30" s="1"/>
  <c r="W36" i="30" s="1"/>
  <c r="W37" i="30" s="1"/>
  <c r="W38" i="30" s="1"/>
  <c r="W39" i="30" s="1"/>
  <c r="W40" i="30" s="1"/>
  <c r="W41" i="30" s="1"/>
  <c r="W42" i="30" s="1"/>
  <c r="W43" i="30" s="1"/>
  <c r="W44" i="30" s="1"/>
  <c r="W45" i="30" s="1"/>
  <c r="W46" i="30" s="1"/>
  <c r="W47" i="30" s="1"/>
  <c r="W48" i="30" s="1"/>
  <c r="W49" i="30" s="1"/>
  <c r="W50" i="30" s="1"/>
  <c r="W51" i="30" s="1"/>
  <c r="W52" i="30" s="1"/>
  <c r="W53" i="30" s="1"/>
  <c r="W54" i="30" s="1"/>
  <c r="W55" i="30" s="1"/>
  <c r="W56" i="30" s="1"/>
  <c r="W57" i="30" s="1"/>
  <c r="W58" i="30" s="1"/>
  <c r="W59" i="30" s="1"/>
  <c r="W60" i="30" s="1"/>
  <c r="W61" i="30" s="1"/>
  <c r="W62" i="30" s="1"/>
  <c r="W63" i="30" s="1"/>
  <c r="W64" i="30" s="1"/>
  <c r="W65" i="30" s="1"/>
  <c r="W66" i="30" s="1"/>
  <c r="W67" i="30" s="1"/>
  <c r="W68" i="30" s="1"/>
  <c r="W69" i="30" s="1"/>
  <c r="X4" i="30"/>
  <c r="X5" i="30" s="1"/>
  <c r="X6" i="30" s="1"/>
  <c r="X7" i="30" s="1"/>
  <c r="X8" i="30" s="1"/>
  <c r="X9" i="30" s="1"/>
  <c r="X10" i="30" s="1"/>
  <c r="X11" i="30" s="1"/>
  <c r="X12" i="30" s="1"/>
  <c r="X13" i="30" s="1"/>
  <c r="X14" i="30" s="1"/>
  <c r="X15" i="30" s="1"/>
  <c r="X16" i="30" s="1"/>
  <c r="X17" i="30" s="1"/>
  <c r="X18" i="30" s="1"/>
  <c r="X19" i="30" s="1"/>
  <c r="X20" i="30" s="1"/>
  <c r="X21" i="30" s="1"/>
  <c r="X22" i="30" s="1"/>
  <c r="X23" i="30" s="1"/>
  <c r="X24" i="30" s="1"/>
  <c r="X25" i="30" s="1"/>
  <c r="X26" i="30" s="1"/>
  <c r="X27" i="30" s="1"/>
  <c r="X28" i="30" s="1"/>
  <c r="X29" i="30" s="1"/>
  <c r="X30" i="30" s="1"/>
  <c r="X31" i="30" s="1"/>
  <c r="X32" i="30" s="1"/>
  <c r="X33" i="30" s="1"/>
  <c r="X34" i="30" s="1"/>
  <c r="X35" i="30" s="1"/>
  <c r="X36" i="30" s="1"/>
  <c r="X37" i="30" s="1"/>
  <c r="X38" i="30" s="1"/>
  <c r="X39" i="30" s="1"/>
  <c r="X40" i="30" s="1"/>
  <c r="X41" i="30" s="1"/>
  <c r="X42" i="30" s="1"/>
  <c r="X43" i="30" s="1"/>
  <c r="X44" i="30" s="1"/>
  <c r="X45" i="30" s="1"/>
  <c r="X46" i="30" s="1"/>
  <c r="X47" i="30" s="1"/>
  <c r="X48" i="30" s="1"/>
  <c r="X49" i="30" s="1"/>
  <c r="X50" i="30" s="1"/>
  <c r="X51" i="30" s="1"/>
  <c r="X52" i="30" s="1"/>
  <c r="X53" i="30" s="1"/>
  <c r="X54" i="30" s="1"/>
  <c r="X55" i="30" s="1"/>
  <c r="X56" i="30" s="1"/>
  <c r="X57" i="30" s="1"/>
  <c r="X58" i="30" s="1"/>
  <c r="X59" i="30" s="1"/>
  <c r="X60" i="30" s="1"/>
  <c r="X61" i="30" s="1"/>
  <c r="X62" i="30" s="1"/>
  <c r="X63" i="30" s="1"/>
  <c r="X64" i="30" s="1"/>
  <c r="X65" i="30" s="1"/>
  <c r="X66" i="30" s="1"/>
  <c r="X67" i="30" s="1"/>
  <c r="X68" i="30" s="1"/>
  <c r="X69" i="30" s="1"/>
  <c r="Z5" i="30"/>
  <c r="Z6" i="30" s="1"/>
  <c r="Z7" i="30" s="1"/>
  <c r="Z8" i="30" s="1"/>
  <c r="Z9" i="30" s="1"/>
  <c r="Z10" i="30" s="1"/>
  <c r="Z11" i="30" s="1"/>
  <c r="Z12" i="30" s="1"/>
  <c r="Z13" i="30" s="1"/>
  <c r="Z14" i="30" s="1"/>
  <c r="Z15" i="30" s="1"/>
  <c r="Z16" i="30" s="1"/>
  <c r="Z17" i="30" s="1"/>
  <c r="Z18" i="30" s="1"/>
  <c r="Z19" i="30" s="1"/>
  <c r="Z20" i="30" s="1"/>
  <c r="Z21" i="30" s="1"/>
  <c r="AC2" i="1"/>
  <c r="AD2" i="1"/>
  <c r="AE2" i="1"/>
  <c r="AC3" i="1"/>
  <c r="AD3" i="1"/>
  <c r="AE3" i="1"/>
  <c r="AC4" i="1"/>
  <c r="AD4" i="1"/>
  <c r="AE4" i="1"/>
  <c r="AC5" i="1"/>
  <c r="AD5" i="1"/>
  <c r="AE5" i="1"/>
  <c r="AC7" i="1"/>
  <c r="AD7" i="1"/>
  <c r="AE7" i="1"/>
  <c r="AC6" i="1"/>
  <c r="AD6" i="1"/>
  <c r="AE6" i="1"/>
  <c r="AC8" i="1"/>
  <c r="AD8" i="1"/>
  <c r="AE8" i="1"/>
  <c r="AC9" i="1"/>
  <c r="AD9" i="1"/>
  <c r="AE9" i="1"/>
  <c r="AC10" i="1"/>
  <c r="AD10" i="1"/>
  <c r="AE10" i="1"/>
  <c r="AC11" i="1"/>
  <c r="AD11" i="1"/>
  <c r="AE11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43" i="1"/>
  <c r="AD43" i="1"/>
  <c r="AE43" i="1"/>
  <c r="AC44" i="1"/>
  <c r="AD44" i="1"/>
  <c r="AE44" i="1"/>
  <c r="AC45" i="1"/>
  <c r="AD45" i="1"/>
  <c r="AE45" i="1"/>
  <c r="AC46" i="1"/>
  <c r="AD46" i="1"/>
  <c r="AE46" i="1"/>
  <c r="AC47" i="1"/>
  <c r="AD47" i="1"/>
  <c r="AE47" i="1"/>
  <c r="AC48" i="1"/>
  <c r="AD48" i="1"/>
  <c r="AE48" i="1"/>
  <c r="AC49" i="1"/>
  <c r="AD49" i="1"/>
  <c r="AE49" i="1"/>
  <c r="AC50" i="1"/>
  <c r="AD50" i="1"/>
  <c r="AE50" i="1"/>
  <c r="AC51" i="1"/>
  <c r="AD51" i="1"/>
  <c r="AE51" i="1"/>
  <c r="AC52" i="1"/>
  <c r="AD52" i="1"/>
  <c r="AE52" i="1"/>
  <c r="AC53" i="1"/>
  <c r="AD53" i="1"/>
  <c r="AE53" i="1"/>
  <c r="AC54" i="1"/>
  <c r="AD54" i="1"/>
  <c r="AE54" i="1"/>
  <c r="AC55" i="1"/>
  <c r="AD55" i="1"/>
  <c r="AE55" i="1"/>
  <c r="AC56" i="1"/>
  <c r="AD56" i="1"/>
  <c r="AE56" i="1"/>
  <c r="AC57" i="1"/>
  <c r="AD57" i="1"/>
  <c r="AE57" i="1"/>
  <c r="AC58" i="1"/>
  <c r="AD58" i="1"/>
  <c r="AE58" i="1"/>
  <c r="AC59" i="1"/>
  <c r="AD59" i="1"/>
  <c r="AE59" i="1"/>
  <c r="AC60" i="1"/>
  <c r="AD60" i="1"/>
  <c r="AE60" i="1"/>
  <c r="AC61" i="1"/>
  <c r="AD61" i="1"/>
  <c r="AE61" i="1"/>
  <c r="AC62" i="1"/>
  <c r="AD62" i="1"/>
  <c r="AE62" i="1"/>
  <c r="AC63" i="1"/>
  <c r="AD63" i="1"/>
  <c r="AE63" i="1"/>
  <c r="AC64" i="1"/>
  <c r="AD64" i="1"/>
  <c r="AE64" i="1"/>
  <c r="AC65" i="1"/>
  <c r="AD65" i="1"/>
  <c r="AE65" i="1"/>
  <c r="AC66" i="1"/>
  <c r="AD66" i="1"/>
  <c r="AE66" i="1"/>
  <c r="AC67" i="1"/>
  <c r="AD67" i="1"/>
  <c r="AE67" i="1"/>
  <c r="AC68" i="1"/>
  <c r="AD68" i="1"/>
  <c r="AE68" i="1"/>
  <c r="AC69" i="1"/>
  <c r="AD69" i="1"/>
  <c r="AE69" i="1"/>
  <c r="AC70" i="1"/>
  <c r="AD70" i="1"/>
  <c r="AE70" i="1"/>
  <c r="AC71" i="1"/>
  <c r="AD71" i="1"/>
  <c r="AE71" i="1"/>
  <c r="AC72" i="1"/>
  <c r="AD72" i="1"/>
  <c r="AE72" i="1"/>
  <c r="AC73" i="1"/>
  <c r="AD73" i="1"/>
  <c r="AE73" i="1"/>
  <c r="AC74" i="1"/>
  <c r="AD74" i="1"/>
  <c r="AE74" i="1"/>
  <c r="AC75" i="1"/>
  <c r="AD75" i="1"/>
  <c r="AE75" i="1"/>
  <c r="AC76" i="1"/>
  <c r="AD76" i="1"/>
  <c r="AE76" i="1"/>
  <c r="AC77" i="1"/>
  <c r="AD77" i="1"/>
  <c r="AE77" i="1"/>
  <c r="AC78" i="1"/>
  <c r="AD78" i="1"/>
  <c r="AE78" i="1"/>
  <c r="AC79" i="1"/>
  <c r="AD79" i="1"/>
  <c r="AE79" i="1"/>
  <c r="AC80" i="1"/>
  <c r="AD80" i="1"/>
  <c r="AE80" i="1"/>
  <c r="AC81" i="1"/>
  <c r="AD81" i="1"/>
  <c r="AE81" i="1"/>
  <c r="AC82" i="1"/>
  <c r="AD82" i="1"/>
  <c r="AE82" i="1"/>
  <c r="AC83" i="1"/>
  <c r="AD83" i="1"/>
  <c r="AE83" i="1"/>
  <c r="AC84" i="1"/>
  <c r="AD84" i="1"/>
  <c r="AE84" i="1"/>
  <c r="AC85" i="1"/>
  <c r="AD85" i="1"/>
  <c r="AE85" i="1"/>
  <c r="AC86" i="1"/>
  <c r="AD86" i="1"/>
  <c r="AE86" i="1"/>
  <c r="AC87" i="1"/>
  <c r="AD87" i="1"/>
  <c r="AE87" i="1"/>
  <c r="AC88" i="1"/>
  <c r="AD88" i="1"/>
  <c r="AE88" i="1"/>
  <c r="AC89" i="1"/>
  <c r="AD89" i="1"/>
  <c r="AE89" i="1"/>
  <c r="AC90" i="1"/>
  <c r="AD90" i="1"/>
  <c r="AE90" i="1"/>
  <c r="AC91" i="1"/>
  <c r="AD91" i="1"/>
  <c r="AE91" i="1"/>
  <c r="AC92" i="1"/>
  <c r="AD92" i="1"/>
  <c r="AE92" i="1"/>
  <c r="AC93" i="1"/>
  <c r="AD93" i="1"/>
  <c r="AE93" i="1"/>
  <c r="AC94" i="1"/>
  <c r="AD94" i="1"/>
  <c r="AE94" i="1"/>
  <c r="AC95" i="1"/>
  <c r="AD95" i="1"/>
  <c r="AE95" i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F102" i="2"/>
  <c r="G102" i="2"/>
  <c r="Z5" i="22"/>
  <c r="Z6" i="22" s="1"/>
  <c r="Z7" i="22" s="1"/>
  <c r="Z8" i="22" s="1"/>
  <c r="Z9" i="22" s="1"/>
  <c r="Z10" i="22" s="1"/>
  <c r="Z11" i="22" s="1"/>
  <c r="Z12" i="22" s="1"/>
  <c r="Z13" i="22" s="1"/>
  <c r="Z14" i="22" s="1"/>
  <c r="Z15" i="22" s="1"/>
  <c r="Z16" i="22" s="1"/>
  <c r="Z17" i="22" s="1"/>
  <c r="Z18" i="22" s="1"/>
  <c r="Z19" i="22" s="1"/>
  <c r="Z20" i="22" s="1"/>
  <c r="Z21" i="22" s="1"/>
  <c r="G19" i="28" l="1"/>
  <c r="I103" i="6" l="1"/>
  <c r="I95" i="6"/>
  <c r="I96" i="6" s="1"/>
  <c r="I97" i="6" s="1"/>
  <c r="I98" i="6" s="1"/>
  <c r="I99" i="6" s="1"/>
  <c r="I100" i="6" s="1"/>
  <c r="I101" i="6" s="1"/>
  <c r="I102" i="6" s="1"/>
  <c r="I61" i="6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B10" i="31" l="1"/>
  <c r="D10" i="31"/>
  <c r="AB102" i="2" l="1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7" i="2"/>
  <c r="AB9" i="2" s="1"/>
  <c r="AB5" i="2"/>
  <c r="AB4" i="2"/>
  <c r="AB3" i="2"/>
  <c r="AB2" i="2"/>
  <c r="AB11" i="2"/>
  <c r="AB10" i="2"/>
  <c r="AB12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8" i="2"/>
  <c r="AA17" i="2"/>
  <c r="AA16" i="2"/>
  <c r="AA15" i="2"/>
  <c r="AA14" i="2"/>
  <c r="AA13" i="2"/>
  <c r="AA7" i="2"/>
  <c r="AA5" i="2"/>
  <c r="AA4" i="2"/>
  <c r="AA3" i="2"/>
  <c r="AA2" i="2"/>
  <c r="AA10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7" i="2"/>
  <c r="Z10" i="2" s="1"/>
  <c r="Z5" i="2"/>
  <c r="Z4" i="2"/>
  <c r="Z3" i="2"/>
  <c r="Z2" i="2"/>
  <c r="Z11" i="2" l="1"/>
  <c r="Z8" i="2"/>
  <c r="Z12" i="2"/>
  <c r="AB8" i="2"/>
  <c r="AA8" i="2"/>
  <c r="AA12" i="2"/>
  <c r="AA9" i="2"/>
  <c r="AA11" i="2"/>
  <c r="Z9" i="2"/>
  <c r="G21" i="28" l="1"/>
  <c r="G20" i="28"/>
  <c r="AH95" i="1" l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2" i="1"/>
  <c r="AH23" i="1"/>
  <c r="AH21" i="1"/>
  <c r="AH19" i="1"/>
  <c r="AH20" i="1"/>
  <c r="AH13" i="1"/>
  <c r="AH18" i="1"/>
  <c r="AH16" i="1"/>
  <c r="AH15" i="1"/>
  <c r="AH10" i="1"/>
  <c r="AH8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2" i="1"/>
  <c r="AI23" i="1"/>
  <c r="AI21" i="1"/>
  <c r="AI19" i="1"/>
  <c r="AI20" i="1"/>
  <c r="AI13" i="1"/>
  <c r="AI18" i="1"/>
  <c r="AI16" i="1"/>
  <c r="AI17" i="1"/>
  <c r="AI15" i="1"/>
  <c r="AI14" i="1"/>
  <c r="AI12" i="1"/>
  <c r="AI11" i="1"/>
  <c r="AI10" i="1"/>
  <c r="AI9" i="1"/>
  <c r="AI8" i="1"/>
  <c r="AI6" i="1"/>
  <c r="AI7" i="1"/>
  <c r="AI5" i="1"/>
  <c r="AI4" i="1"/>
  <c r="AI3" i="1"/>
  <c r="AI2" i="1"/>
  <c r="AH5" i="1"/>
  <c r="AH4" i="1"/>
  <c r="AH3" i="1"/>
  <c r="AH2" i="1"/>
  <c r="G25" i="32" l="1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D10" i="32"/>
  <c r="B10" i="32"/>
  <c r="L5" i="32"/>
  <c r="I5" i="32"/>
  <c r="M4" i="32"/>
  <c r="J4" i="32"/>
  <c r="J5" i="32" s="1"/>
  <c r="J6" i="32" s="1"/>
  <c r="J7" i="32" s="1"/>
  <c r="J8" i="32" s="1"/>
  <c r="J9" i="32" s="1"/>
  <c r="J10" i="32" s="1"/>
  <c r="J11" i="32" s="1"/>
  <c r="J12" i="32" s="1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J26" i="32" s="1"/>
  <c r="J27" i="32" s="1"/>
  <c r="J28" i="32" s="1"/>
  <c r="J29" i="32" s="1"/>
  <c r="J30" i="32" s="1"/>
  <c r="J31" i="32" s="1"/>
  <c r="J32" i="32" s="1"/>
  <c r="J33" i="32" s="1"/>
  <c r="J34" i="32" s="1"/>
  <c r="J35" i="32" s="1"/>
  <c r="J36" i="32" s="1"/>
  <c r="J37" i="32" s="1"/>
  <c r="J38" i="32" s="1"/>
  <c r="J39" i="32" s="1"/>
  <c r="J40" i="32" s="1"/>
  <c r="J41" i="32" s="1"/>
  <c r="J42" i="32" s="1"/>
  <c r="J43" i="32" s="1"/>
  <c r="J44" i="32" s="1"/>
  <c r="J45" i="32" s="1"/>
  <c r="J46" i="32" s="1"/>
  <c r="J47" i="32" s="1"/>
  <c r="J48" i="32" s="1"/>
  <c r="J49" i="32" s="1"/>
  <c r="J50" i="32" s="1"/>
  <c r="J51" i="32" s="1"/>
  <c r="J52" i="32" s="1"/>
  <c r="J53" i="32" s="1"/>
  <c r="J54" i="32" s="1"/>
  <c r="J55" i="32" s="1"/>
  <c r="J56" i="32" s="1"/>
  <c r="J57" i="32" s="1"/>
  <c r="J58" i="32" s="1"/>
  <c r="J59" i="32" s="1"/>
  <c r="J60" i="32" s="1"/>
  <c r="J61" i="32" s="1"/>
  <c r="J62" i="32" s="1"/>
  <c r="J63" i="32" s="1"/>
  <c r="J64" i="32" s="1"/>
  <c r="J65" i="32" s="1"/>
  <c r="J66" i="32" s="1"/>
  <c r="J67" i="32" s="1"/>
  <c r="J68" i="32" s="1"/>
  <c r="J69" i="32" s="1"/>
  <c r="J70" i="32" s="1"/>
  <c r="J71" i="32" s="1"/>
  <c r="J72" i="32" s="1"/>
  <c r="J73" i="32" s="1"/>
  <c r="J74" i="32" s="1"/>
  <c r="J75" i="32" s="1"/>
  <c r="J76" i="32" s="1"/>
  <c r="J77" i="32" s="1"/>
  <c r="J78" i="32" s="1"/>
  <c r="J79" i="32" s="1"/>
  <c r="J80" i="32" s="1"/>
  <c r="J81" i="32" s="1"/>
  <c r="J82" i="32" s="1"/>
  <c r="J83" i="32" s="1"/>
  <c r="J84" i="32" s="1"/>
  <c r="J85" i="32" s="1"/>
  <c r="J86" i="32" s="1"/>
  <c r="J87" i="32" s="1"/>
  <c r="J88" i="32" s="1"/>
  <c r="J89" i="32" s="1"/>
  <c r="J90" i="32" s="1"/>
  <c r="J91" i="32" s="1"/>
  <c r="J92" i="32" s="1"/>
  <c r="J93" i="32" s="1"/>
  <c r="J94" i="32" s="1"/>
  <c r="J95" i="32" s="1"/>
  <c r="J96" i="32" s="1"/>
  <c r="J97" i="32" s="1"/>
  <c r="J98" i="32" s="1"/>
  <c r="J99" i="32" s="1"/>
  <c r="J100" i="32" s="1"/>
  <c r="J101" i="32" s="1"/>
  <c r="J102" i="32" s="1"/>
  <c r="J103" i="32" s="1"/>
  <c r="L6" i="31"/>
  <c r="L7" i="31" s="1"/>
  <c r="L8" i="31" s="1"/>
  <c r="L9" i="31" s="1"/>
  <c r="L10" i="31" s="1"/>
  <c r="L11" i="31" s="1"/>
  <c r="L12" i="31" s="1"/>
  <c r="L13" i="31" s="1"/>
  <c r="L14" i="31" s="1"/>
  <c r="L15" i="31" s="1"/>
  <c r="L16" i="31" s="1"/>
  <c r="L17" i="31" s="1"/>
  <c r="L18" i="31" s="1"/>
  <c r="L19" i="31" s="1"/>
  <c r="L20" i="31" s="1"/>
  <c r="L21" i="31" s="1"/>
  <c r="L22" i="31" s="1"/>
  <c r="L23" i="31" s="1"/>
  <c r="G25" i="31"/>
  <c r="G24" i="31"/>
  <c r="G23" i="31"/>
  <c r="G22" i="31"/>
  <c r="G21" i="31"/>
  <c r="G20" i="31"/>
  <c r="G19" i="31"/>
  <c r="G18" i="31"/>
  <c r="G17" i="31"/>
  <c r="G16" i="31"/>
  <c r="AA19" i="2" s="1"/>
  <c r="G15" i="31"/>
  <c r="G14" i="31"/>
  <c r="G13" i="31"/>
  <c r="G12" i="31"/>
  <c r="G11" i="31"/>
  <c r="L5" i="31"/>
  <c r="I5" i="31"/>
  <c r="I6" i="31" s="1"/>
  <c r="I7" i="31" s="1"/>
  <c r="M4" i="31"/>
  <c r="J4" i="31"/>
  <c r="J5" i="31" s="1"/>
  <c r="J6" i="31" s="1"/>
  <c r="J7" i="31" s="1"/>
  <c r="J8" i="31" s="1"/>
  <c r="J9" i="31" s="1"/>
  <c r="J10" i="31" s="1"/>
  <c r="J11" i="31" s="1"/>
  <c r="J12" i="31" s="1"/>
  <c r="J13" i="31" s="1"/>
  <c r="J14" i="31" s="1"/>
  <c r="J15" i="31" s="1"/>
  <c r="J16" i="31" s="1"/>
  <c r="J17" i="31" s="1"/>
  <c r="J18" i="31" s="1"/>
  <c r="J19" i="31" s="1"/>
  <c r="J20" i="31" s="1"/>
  <c r="J21" i="31" s="1"/>
  <c r="J22" i="31" s="1"/>
  <c r="J23" i="31" s="1"/>
  <c r="J24" i="31" s="1"/>
  <c r="J25" i="31" s="1"/>
  <c r="J26" i="31" s="1"/>
  <c r="J27" i="31" s="1"/>
  <c r="J28" i="31" s="1"/>
  <c r="J29" i="31" s="1"/>
  <c r="J30" i="31" s="1"/>
  <c r="J31" i="31" s="1"/>
  <c r="J32" i="31" s="1"/>
  <c r="J33" i="31" s="1"/>
  <c r="J34" i="31" s="1"/>
  <c r="J35" i="31" s="1"/>
  <c r="J36" i="31" s="1"/>
  <c r="J37" i="31" s="1"/>
  <c r="J38" i="31" s="1"/>
  <c r="J39" i="31" s="1"/>
  <c r="J40" i="31" s="1"/>
  <c r="J41" i="31" s="1"/>
  <c r="J42" i="31" s="1"/>
  <c r="J43" i="31" s="1"/>
  <c r="J44" i="31" s="1"/>
  <c r="J45" i="31" s="1"/>
  <c r="J46" i="31" s="1"/>
  <c r="J47" i="31" s="1"/>
  <c r="J48" i="31" s="1"/>
  <c r="J49" i="31" s="1"/>
  <c r="J50" i="31" s="1"/>
  <c r="J51" i="31" s="1"/>
  <c r="J52" i="31" s="1"/>
  <c r="J53" i="31" s="1"/>
  <c r="J54" i="31" s="1"/>
  <c r="J55" i="31" s="1"/>
  <c r="J56" i="31" s="1"/>
  <c r="J57" i="31" s="1"/>
  <c r="J58" i="31" s="1"/>
  <c r="J59" i="31" s="1"/>
  <c r="J60" i="31" s="1"/>
  <c r="J61" i="31" s="1"/>
  <c r="J62" i="31" s="1"/>
  <c r="J63" i="31" s="1"/>
  <c r="J64" i="31" s="1"/>
  <c r="J65" i="31" s="1"/>
  <c r="J66" i="31" s="1"/>
  <c r="J67" i="31" s="1"/>
  <c r="J68" i="31" s="1"/>
  <c r="J69" i="31" s="1"/>
  <c r="J70" i="31" s="1"/>
  <c r="J71" i="31" s="1"/>
  <c r="J72" i="31" s="1"/>
  <c r="J73" i="31" s="1"/>
  <c r="J74" i="31" s="1"/>
  <c r="J75" i="31" s="1"/>
  <c r="J76" i="31" s="1"/>
  <c r="J77" i="31" s="1"/>
  <c r="J78" i="31" s="1"/>
  <c r="J79" i="31" s="1"/>
  <c r="J80" i="31" s="1"/>
  <c r="J81" i="31" s="1"/>
  <c r="J82" i="31" s="1"/>
  <c r="J83" i="31" s="1"/>
  <c r="J84" i="31" s="1"/>
  <c r="J85" i="31" s="1"/>
  <c r="J86" i="31" s="1"/>
  <c r="J87" i="31" s="1"/>
  <c r="J88" i="31" s="1"/>
  <c r="J89" i="31" s="1"/>
  <c r="J90" i="31" s="1"/>
  <c r="J91" i="31" s="1"/>
  <c r="J92" i="31" s="1"/>
  <c r="J93" i="31" s="1"/>
  <c r="J94" i="31" s="1"/>
  <c r="J95" i="31" s="1"/>
  <c r="J96" i="31" s="1"/>
  <c r="J97" i="31" s="1"/>
  <c r="J98" i="31" s="1"/>
  <c r="J99" i="31" s="1"/>
  <c r="J100" i="31" s="1"/>
  <c r="J101" i="31" s="1"/>
  <c r="J102" i="31" s="1"/>
  <c r="J103" i="31" s="1"/>
  <c r="M5" i="32" l="1"/>
  <c r="M6" i="32" s="1"/>
  <c r="M7" i="32" s="1"/>
  <c r="M8" i="32" s="1"/>
  <c r="M9" i="32" s="1"/>
  <c r="M10" i="32" s="1"/>
  <c r="M11" i="32" s="1"/>
  <c r="M12" i="32" s="1"/>
  <c r="M13" i="32" s="1"/>
  <c r="M14" i="32" s="1"/>
  <c r="M15" i="32" s="1"/>
  <c r="M16" i="32" s="1"/>
  <c r="M17" i="32" s="1"/>
  <c r="M18" i="32" s="1"/>
  <c r="M19" i="32" s="1"/>
  <c r="M20" i="32" s="1"/>
  <c r="M21" i="32" s="1"/>
  <c r="M22" i="32" s="1"/>
  <c r="M23" i="32" s="1"/>
  <c r="I6" i="32"/>
  <c r="L6" i="32"/>
  <c r="M5" i="31"/>
  <c r="M6" i="31" s="1"/>
  <c r="M7" i="31" s="1"/>
  <c r="M8" i="31" s="1"/>
  <c r="M9" i="31" s="1"/>
  <c r="M10" i="31" s="1"/>
  <c r="M11" i="31" s="1"/>
  <c r="M12" i="31" s="1"/>
  <c r="M13" i="31" s="1"/>
  <c r="M14" i="31" s="1"/>
  <c r="M15" i="31" s="1"/>
  <c r="M16" i="31" s="1"/>
  <c r="M17" i="31" s="1"/>
  <c r="M18" i="31" s="1"/>
  <c r="M19" i="31" s="1"/>
  <c r="M20" i="31" s="1"/>
  <c r="M21" i="31" s="1"/>
  <c r="M22" i="31" s="1"/>
  <c r="M23" i="31" s="1"/>
  <c r="I8" i="31"/>
  <c r="I9" i="31" s="1"/>
  <c r="I10" i="31" s="1"/>
  <c r="I11" i="31" s="1"/>
  <c r="I12" i="31" s="1"/>
  <c r="I13" i="31" s="1"/>
  <c r="I14" i="31" s="1"/>
  <c r="I15" i="31" s="1"/>
  <c r="I16" i="31" s="1"/>
  <c r="I17" i="31" s="1"/>
  <c r="I18" i="31" s="1"/>
  <c r="I19" i="31" s="1"/>
  <c r="I20" i="31" s="1"/>
  <c r="I21" i="31" s="1"/>
  <c r="I22" i="31" s="1"/>
  <c r="I23" i="31" s="1"/>
  <c r="I24" i="31" s="1"/>
  <c r="I25" i="31" s="1"/>
  <c r="I26" i="31" s="1"/>
  <c r="I27" i="31" s="1"/>
  <c r="I28" i="31" s="1"/>
  <c r="I29" i="31" s="1"/>
  <c r="I30" i="31" s="1"/>
  <c r="I31" i="31" s="1"/>
  <c r="I32" i="31" s="1"/>
  <c r="I33" i="31" s="1"/>
  <c r="I34" i="31" s="1"/>
  <c r="I35" i="31" s="1"/>
  <c r="I36" i="31" s="1"/>
  <c r="I37" i="31" s="1"/>
  <c r="I38" i="31" s="1"/>
  <c r="I39" i="31" s="1"/>
  <c r="I40" i="31" s="1"/>
  <c r="I41" i="31" s="1"/>
  <c r="I42" i="31" s="1"/>
  <c r="I43" i="31" s="1"/>
  <c r="I44" i="31" s="1"/>
  <c r="I45" i="31" s="1"/>
  <c r="I46" i="31" s="1"/>
  <c r="I47" i="31" s="1"/>
  <c r="I48" i="31" s="1"/>
  <c r="I49" i="31" s="1"/>
  <c r="I50" i="31" s="1"/>
  <c r="I51" i="31" s="1"/>
  <c r="I52" i="31" s="1"/>
  <c r="I53" i="31" s="1"/>
  <c r="I54" i="31" s="1"/>
  <c r="I55" i="31" s="1"/>
  <c r="I56" i="31" s="1"/>
  <c r="I57" i="31" s="1"/>
  <c r="I58" i="31" s="1"/>
  <c r="I59" i="31" s="1"/>
  <c r="I60" i="31" s="1"/>
  <c r="I61" i="31" s="1"/>
  <c r="I62" i="31" s="1"/>
  <c r="I63" i="31" s="1"/>
  <c r="I64" i="31" s="1"/>
  <c r="I65" i="31" s="1"/>
  <c r="I66" i="31" s="1"/>
  <c r="I67" i="31" s="1"/>
  <c r="I68" i="31" s="1"/>
  <c r="I69" i="31" s="1"/>
  <c r="I70" i="31" s="1"/>
  <c r="I71" i="31" s="1"/>
  <c r="I72" i="31" s="1"/>
  <c r="I73" i="31" s="1"/>
  <c r="I74" i="31" s="1"/>
  <c r="I75" i="31" s="1"/>
  <c r="I76" i="31" s="1"/>
  <c r="I77" i="31" s="1"/>
  <c r="I78" i="31" s="1"/>
  <c r="I79" i="31" s="1"/>
  <c r="I80" i="31" s="1"/>
  <c r="I81" i="31" s="1"/>
  <c r="I82" i="31" s="1"/>
  <c r="I83" i="31" s="1"/>
  <c r="I84" i="31" s="1"/>
  <c r="I85" i="31" s="1"/>
  <c r="I86" i="31" s="1"/>
  <c r="I87" i="31" s="1"/>
  <c r="I88" i="31" s="1"/>
  <c r="I89" i="31" s="1"/>
  <c r="I90" i="31" s="1"/>
  <c r="I91" i="31" s="1"/>
  <c r="I92" i="31" s="1"/>
  <c r="I93" i="31" s="1"/>
  <c r="I94" i="31" s="1"/>
  <c r="I95" i="31" s="1"/>
  <c r="I96" i="31" s="1"/>
  <c r="I97" i="31" s="1"/>
  <c r="I98" i="31" s="1"/>
  <c r="I99" i="31" s="1"/>
  <c r="I100" i="31" s="1"/>
  <c r="I101" i="31" s="1"/>
  <c r="I102" i="31" s="1"/>
  <c r="I103" i="31" s="1"/>
  <c r="L7" i="32" l="1"/>
  <c r="L8" i="32" s="1"/>
  <c r="L9" i="32" s="1"/>
  <c r="L10" i="32" s="1"/>
  <c r="L11" i="32" s="1"/>
  <c r="L12" i="32" s="1"/>
  <c r="L13" i="32" s="1"/>
  <c r="L14" i="32" s="1"/>
  <c r="L15" i="32" s="1"/>
  <c r="L16" i="32" s="1"/>
  <c r="L17" i="32" s="1"/>
  <c r="L18" i="32" s="1"/>
  <c r="L19" i="32" s="1"/>
  <c r="L20" i="32" s="1"/>
  <c r="L21" i="32" s="1"/>
  <c r="L22" i="32" s="1"/>
  <c r="L23" i="32" s="1"/>
  <c r="E23" i="32"/>
  <c r="E22" i="32"/>
  <c r="E21" i="32"/>
  <c r="E20" i="32"/>
  <c r="E18" i="32"/>
  <c r="E17" i="32"/>
  <c r="E15" i="32"/>
  <c r="E12" i="32"/>
  <c r="E13" i="32"/>
  <c r="E24" i="32"/>
  <c r="E19" i="32"/>
  <c r="E16" i="32"/>
  <c r="E14" i="32"/>
  <c r="I7" i="32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I27" i="32" s="1"/>
  <c r="I28" i="32" s="1"/>
  <c r="I29" i="32" s="1"/>
  <c r="I30" i="32" s="1"/>
  <c r="I31" i="32" s="1"/>
  <c r="I32" i="32" s="1"/>
  <c r="I33" i="32" s="1"/>
  <c r="I34" i="32" s="1"/>
  <c r="I35" i="32" s="1"/>
  <c r="I36" i="32" s="1"/>
  <c r="I37" i="32" s="1"/>
  <c r="I38" i="32" s="1"/>
  <c r="I39" i="32" s="1"/>
  <c r="I40" i="32" s="1"/>
  <c r="I41" i="32" s="1"/>
  <c r="I42" i="32" s="1"/>
  <c r="I43" i="32" s="1"/>
  <c r="I44" i="32" s="1"/>
  <c r="I45" i="32" s="1"/>
  <c r="I46" i="32" s="1"/>
  <c r="I47" i="32" s="1"/>
  <c r="I48" i="32" s="1"/>
  <c r="I49" i="32" s="1"/>
  <c r="I50" i="32" s="1"/>
  <c r="I51" i="32" s="1"/>
  <c r="I52" i="32" s="1"/>
  <c r="I53" i="32" s="1"/>
  <c r="I54" i="32" s="1"/>
  <c r="I55" i="32" s="1"/>
  <c r="I56" i="32" s="1"/>
  <c r="I57" i="32" s="1"/>
  <c r="I58" i="32" s="1"/>
  <c r="I59" i="32" s="1"/>
  <c r="I60" i="32" s="1"/>
  <c r="I61" i="32" s="1"/>
  <c r="I62" i="32" s="1"/>
  <c r="I63" i="32" s="1"/>
  <c r="I64" i="32" s="1"/>
  <c r="I65" i="32" s="1"/>
  <c r="I66" i="32" s="1"/>
  <c r="I67" i="32" s="1"/>
  <c r="I68" i="32" s="1"/>
  <c r="I69" i="32" s="1"/>
  <c r="I70" i="32" s="1"/>
  <c r="I71" i="32" s="1"/>
  <c r="I72" i="32" s="1"/>
  <c r="I73" i="32" s="1"/>
  <c r="I74" i="32" s="1"/>
  <c r="I75" i="32" s="1"/>
  <c r="I76" i="32" s="1"/>
  <c r="I77" i="32" s="1"/>
  <c r="I78" i="32" s="1"/>
  <c r="I79" i="32" s="1"/>
  <c r="I80" i="32" s="1"/>
  <c r="I81" i="32" s="1"/>
  <c r="I82" i="32" s="1"/>
  <c r="I83" i="32" s="1"/>
  <c r="I84" i="32" s="1"/>
  <c r="I85" i="32" s="1"/>
  <c r="I86" i="32" s="1"/>
  <c r="I87" i="32" s="1"/>
  <c r="I88" i="32" s="1"/>
  <c r="I89" i="32" s="1"/>
  <c r="I90" i="32" s="1"/>
  <c r="I91" i="32" s="1"/>
  <c r="I92" i="32" s="1"/>
  <c r="I93" i="32" s="1"/>
  <c r="I94" i="32" s="1"/>
  <c r="I95" i="32" s="1"/>
  <c r="I96" i="32" s="1"/>
  <c r="I97" i="32" s="1"/>
  <c r="I98" i="32" s="1"/>
  <c r="I99" i="32" s="1"/>
  <c r="I100" i="32" s="1"/>
  <c r="I101" i="32" s="1"/>
  <c r="I102" i="32" s="1"/>
  <c r="I103" i="32" s="1"/>
  <c r="E25" i="32"/>
  <c r="C21" i="31"/>
  <c r="C16" i="31"/>
  <c r="C19" i="31"/>
  <c r="C12" i="31"/>
  <c r="C25" i="31"/>
  <c r="C22" i="31"/>
  <c r="C20" i="31"/>
  <c r="C14" i="31"/>
  <c r="C17" i="31"/>
  <c r="C24" i="31"/>
  <c r="C15" i="31"/>
  <c r="C13" i="31"/>
  <c r="C18" i="31"/>
  <c r="C23" i="31"/>
  <c r="C20" i="32" l="1"/>
  <c r="F20" i="32" s="1"/>
  <c r="C24" i="32"/>
  <c r="F24" i="32" s="1"/>
  <c r="C23" i="32"/>
  <c r="F23" i="32" s="1"/>
  <c r="C17" i="32"/>
  <c r="F17" i="32" s="1"/>
  <c r="C14" i="32"/>
  <c r="F14" i="32" s="1"/>
  <c r="C22" i="32"/>
  <c r="F22" i="32" s="1"/>
  <c r="C25" i="32"/>
  <c r="F25" i="32" s="1"/>
  <c r="C21" i="32"/>
  <c r="F21" i="32" s="1"/>
  <c r="C18" i="32"/>
  <c r="F18" i="32" s="1"/>
  <c r="C16" i="32"/>
  <c r="F16" i="32" s="1"/>
  <c r="C13" i="32"/>
  <c r="F13" i="32" s="1"/>
  <c r="C15" i="32"/>
  <c r="F15" i="32" s="1"/>
  <c r="C12" i="32"/>
  <c r="F12" i="32" s="1"/>
  <c r="C19" i="32"/>
  <c r="F19" i="32" s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2" i="1"/>
  <c r="AG23" i="1"/>
  <c r="AG21" i="1"/>
  <c r="AG19" i="1"/>
  <c r="AG20" i="1"/>
  <c r="AG13" i="1"/>
  <c r="AG18" i="1"/>
  <c r="AG16" i="1"/>
  <c r="AG17" i="1"/>
  <c r="AG15" i="1"/>
  <c r="AG10" i="1"/>
  <c r="AG9" i="1"/>
  <c r="AG8" i="1"/>
  <c r="AG5" i="1"/>
  <c r="AG4" i="1"/>
  <c r="AG3" i="1"/>
  <c r="AG2" i="1"/>
  <c r="F10" i="30"/>
  <c r="D10" i="30"/>
  <c r="B10" i="30"/>
  <c r="T5" i="30"/>
  <c r="T6" i="30" s="1"/>
  <c r="T7" i="30" s="1"/>
  <c r="T8" i="30" s="1"/>
  <c r="T9" i="30" s="1"/>
  <c r="T10" i="30" s="1"/>
  <c r="T11" i="30" s="1"/>
  <c r="T12" i="30" s="1"/>
  <c r="T13" i="30" s="1"/>
  <c r="T14" i="30" s="1"/>
  <c r="T15" i="30" s="1"/>
  <c r="T16" i="30" s="1"/>
  <c r="T17" i="30" s="1"/>
  <c r="T18" i="30" s="1"/>
  <c r="T19" i="30" s="1"/>
  <c r="T20" i="30" s="1"/>
  <c r="T21" i="30" s="1"/>
  <c r="T22" i="30" s="1"/>
  <c r="Q5" i="30"/>
  <c r="Q6" i="30" s="1"/>
  <c r="Q7" i="30" s="1"/>
  <c r="Q8" i="30" s="1"/>
  <c r="Q9" i="30" s="1"/>
  <c r="Q10" i="30" s="1"/>
  <c r="Q11" i="30" s="1"/>
  <c r="Q12" i="30" s="1"/>
  <c r="Q13" i="30" s="1"/>
  <c r="Q14" i="30" s="1"/>
  <c r="Q15" i="30" s="1"/>
  <c r="Q16" i="30" s="1"/>
  <c r="Q17" i="30" s="1"/>
  <c r="Q18" i="30" s="1"/>
  <c r="Q19" i="30" s="1"/>
  <c r="Q20" i="30" s="1"/>
  <c r="Q21" i="30" s="1"/>
  <c r="N5" i="30"/>
  <c r="N6" i="30" s="1"/>
  <c r="K5" i="30"/>
  <c r="K6" i="30" s="1"/>
  <c r="U4" i="30"/>
  <c r="U5" i="30" s="1"/>
  <c r="U6" i="30" s="1"/>
  <c r="U7" i="30" s="1"/>
  <c r="U8" i="30" s="1"/>
  <c r="U9" i="30" s="1"/>
  <c r="U10" i="30" s="1"/>
  <c r="U11" i="30" s="1"/>
  <c r="U12" i="30" s="1"/>
  <c r="U13" i="30" s="1"/>
  <c r="U14" i="30" s="1"/>
  <c r="U15" i="30" s="1"/>
  <c r="U16" i="30" s="1"/>
  <c r="U17" i="30" s="1"/>
  <c r="U18" i="30" s="1"/>
  <c r="U19" i="30" s="1"/>
  <c r="U20" i="30" s="1"/>
  <c r="U21" i="30" s="1"/>
  <c r="U22" i="30" s="1"/>
  <c r="O4" i="30"/>
  <c r="O5" i="30" s="1"/>
  <c r="O6" i="30" s="1"/>
  <c r="O7" i="30" s="1"/>
  <c r="O8" i="30" s="1"/>
  <c r="O9" i="30" s="1"/>
  <c r="O10" i="30" s="1"/>
  <c r="O11" i="30" s="1"/>
  <c r="O12" i="30" s="1"/>
  <c r="O13" i="30" s="1"/>
  <c r="O14" i="30" s="1"/>
  <c r="O15" i="30" s="1"/>
  <c r="O16" i="30" s="1"/>
  <c r="O17" i="30" s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O37" i="30" s="1"/>
  <c r="O38" i="30" s="1"/>
  <c r="O39" i="30" s="1"/>
  <c r="O40" i="30" s="1"/>
  <c r="O41" i="30" s="1"/>
  <c r="O42" i="30" s="1"/>
  <c r="O43" i="30" s="1"/>
  <c r="O44" i="30" s="1"/>
  <c r="O45" i="30" s="1"/>
  <c r="O46" i="30" s="1"/>
  <c r="O47" i="30" s="1"/>
  <c r="O48" i="30" s="1"/>
  <c r="O49" i="30" s="1"/>
  <c r="O50" i="30" s="1"/>
  <c r="O51" i="30" s="1"/>
  <c r="O52" i="30" s="1"/>
  <c r="O53" i="30" s="1"/>
  <c r="O54" i="30" s="1"/>
  <c r="O55" i="30" s="1"/>
  <c r="O56" i="30" s="1"/>
  <c r="O57" i="30" s="1"/>
  <c r="O58" i="30" s="1"/>
  <c r="O59" i="30" s="1"/>
  <c r="O60" i="30" s="1"/>
  <c r="O61" i="30" s="1"/>
  <c r="O62" i="30" s="1"/>
  <c r="O63" i="30" s="1"/>
  <c r="O64" i="30" s="1"/>
  <c r="O65" i="30" s="1"/>
  <c r="O66" i="30" s="1"/>
  <c r="O67" i="30" s="1"/>
  <c r="O68" i="30" s="1"/>
  <c r="O69" i="30" s="1"/>
  <c r="O70" i="30" s="1"/>
  <c r="O71" i="30" s="1"/>
  <c r="L4" i="30"/>
  <c r="L5" i="30" s="1"/>
  <c r="L6" i="30" s="1"/>
  <c r="L7" i="30" s="1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L28" i="30" s="1"/>
  <c r="L29" i="30" s="1"/>
  <c r="L30" i="30" s="1"/>
  <c r="L31" i="30" s="1"/>
  <c r="L32" i="30" s="1"/>
  <c r="L33" i="30" s="1"/>
  <c r="L34" i="30" s="1"/>
  <c r="L35" i="30" s="1"/>
  <c r="L36" i="30" s="1"/>
  <c r="L37" i="30" s="1"/>
  <c r="L38" i="30" s="1"/>
  <c r="L39" i="30" s="1"/>
  <c r="L40" i="30" s="1"/>
  <c r="L41" i="30" s="1"/>
  <c r="L42" i="30" s="1"/>
  <c r="L43" i="30" s="1"/>
  <c r="L44" i="30" s="1"/>
  <c r="L45" i="30" s="1"/>
  <c r="L46" i="30" s="1"/>
  <c r="L47" i="30" s="1"/>
  <c r="L48" i="30" s="1"/>
  <c r="L49" i="30" s="1"/>
  <c r="L50" i="30" s="1"/>
  <c r="L51" i="30" s="1"/>
  <c r="L52" i="30" s="1"/>
  <c r="L53" i="30" s="1"/>
  <c r="L54" i="30" s="1"/>
  <c r="L55" i="30" s="1"/>
  <c r="L56" i="30" s="1"/>
  <c r="L57" i="30" s="1"/>
  <c r="L58" i="30" s="1"/>
  <c r="L59" i="30" s="1"/>
  <c r="L60" i="30" s="1"/>
  <c r="L61" i="30" s="1"/>
  <c r="L62" i="30" s="1"/>
  <c r="L63" i="30" s="1"/>
  <c r="L64" i="30" s="1"/>
  <c r="L65" i="30" s="1"/>
  <c r="L66" i="30" s="1"/>
  <c r="L67" i="30" s="1"/>
  <c r="L68" i="30" s="1"/>
  <c r="L69" i="30" s="1"/>
  <c r="L70" i="30" s="1"/>
  <c r="L71" i="30" s="1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17" i="2"/>
  <c r="Y16" i="2"/>
  <c r="U7" i="2"/>
  <c r="Y5" i="2"/>
  <c r="Y4" i="2"/>
  <c r="Y3" i="2"/>
  <c r="Y2" i="2"/>
  <c r="R5" i="30" l="1"/>
  <c r="R6" i="30" s="1"/>
  <c r="R7" i="30" s="1"/>
  <c r="R8" i="30" s="1"/>
  <c r="R9" i="30" s="1"/>
  <c r="R10" i="30" s="1"/>
  <c r="R11" i="30" s="1"/>
  <c r="R12" i="30" s="1"/>
  <c r="R13" i="30" s="1"/>
  <c r="R14" i="30" s="1"/>
  <c r="R15" i="30" s="1"/>
  <c r="R16" i="30" s="1"/>
  <c r="R17" i="30" s="1"/>
  <c r="R18" i="30" s="1"/>
  <c r="R19" i="30" s="1"/>
  <c r="R20" i="30" s="1"/>
  <c r="R21" i="30" s="1"/>
  <c r="R22" i="30" s="1"/>
  <c r="K7" i="30"/>
  <c r="K8" i="30" s="1"/>
  <c r="K9" i="30" s="1"/>
  <c r="K10" i="30" s="1"/>
  <c r="K11" i="30" s="1"/>
  <c r="K12" i="30" s="1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K37" i="30" s="1"/>
  <c r="K38" i="30" s="1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K54" i="30" s="1"/>
  <c r="K55" i="30" s="1"/>
  <c r="K56" i="30" s="1"/>
  <c r="K57" i="30" s="1"/>
  <c r="K58" i="30" s="1"/>
  <c r="K59" i="30" s="1"/>
  <c r="K60" i="30" s="1"/>
  <c r="K61" i="30" s="1"/>
  <c r="K62" i="30" s="1"/>
  <c r="K63" i="30" s="1"/>
  <c r="K64" i="30" s="1"/>
  <c r="K65" i="30" s="1"/>
  <c r="K66" i="30" s="1"/>
  <c r="K67" i="30" s="1"/>
  <c r="K68" i="30" s="1"/>
  <c r="K69" i="30" s="1"/>
  <c r="K70" i="30" s="1"/>
  <c r="K71" i="30" s="1"/>
  <c r="C26" i="30"/>
  <c r="C25" i="30"/>
  <c r="N7" i="30"/>
  <c r="N8" i="30" s="1"/>
  <c r="N9" i="30" s="1"/>
  <c r="N10" i="30" s="1"/>
  <c r="N11" i="30" s="1"/>
  <c r="N12" i="30" s="1"/>
  <c r="N13" i="30" s="1"/>
  <c r="N14" i="30" s="1"/>
  <c r="N15" i="30" s="1"/>
  <c r="N16" i="30" s="1"/>
  <c r="N17" i="30" s="1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28" i="30" s="1"/>
  <c r="N29" i="30" s="1"/>
  <c r="N30" i="30" s="1"/>
  <c r="N31" i="30" s="1"/>
  <c r="N32" i="30" s="1"/>
  <c r="N33" i="30" s="1"/>
  <c r="N34" i="30" s="1"/>
  <c r="N35" i="30" s="1"/>
  <c r="N36" i="30" s="1"/>
  <c r="N37" i="30" s="1"/>
  <c r="N38" i="30" s="1"/>
  <c r="N39" i="30" s="1"/>
  <c r="N40" i="30" s="1"/>
  <c r="N41" i="30" s="1"/>
  <c r="N42" i="30" s="1"/>
  <c r="N43" i="30" s="1"/>
  <c r="N44" i="30" s="1"/>
  <c r="N45" i="30" s="1"/>
  <c r="N46" i="30" s="1"/>
  <c r="N47" i="30" s="1"/>
  <c r="N48" i="30" s="1"/>
  <c r="N49" i="30" s="1"/>
  <c r="N50" i="30" s="1"/>
  <c r="N51" i="30" s="1"/>
  <c r="N52" i="30" s="1"/>
  <c r="N53" i="30" s="1"/>
  <c r="N54" i="30" s="1"/>
  <c r="N55" i="30" s="1"/>
  <c r="N56" i="30" s="1"/>
  <c r="N57" i="30" s="1"/>
  <c r="N58" i="30" s="1"/>
  <c r="N59" i="30" s="1"/>
  <c r="N60" i="30" s="1"/>
  <c r="N61" i="30" s="1"/>
  <c r="N62" i="30" s="1"/>
  <c r="N63" i="30" s="1"/>
  <c r="N64" i="30" s="1"/>
  <c r="N65" i="30" s="1"/>
  <c r="N66" i="30" s="1"/>
  <c r="N67" i="30" s="1"/>
  <c r="N68" i="30" s="1"/>
  <c r="N69" i="30" s="1"/>
  <c r="N70" i="30" s="1"/>
  <c r="N71" i="30" s="1"/>
  <c r="G28" i="30"/>
  <c r="G27" i="30"/>
  <c r="G15" i="30"/>
  <c r="G13" i="30"/>
  <c r="G26" i="30"/>
  <c r="G14" i="30"/>
  <c r="G29" i="30"/>
  <c r="G24" i="30"/>
  <c r="G22" i="30"/>
  <c r="G17" i="30"/>
  <c r="G25" i="30"/>
  <c r="G21" i="30"/>
  <c r="G12" i="30"/>
  <c r="G23" i="30"/>
  <c r="G16" i="30"/>
  <c r="C14" i="30"/>
  <c r="C16" i="30"/>
  <c r="C23" i="30"/>
  <c r="C24" i="30"/>
  <c r="C27" i="30"/>
  <c r="C28" i="30"/>
  <c r="C22" i="30" l="1"/>
  <c r="C15" i="30"/>
  <c r="E27" i="30"/>
  <c r="E21" i="30"/>
  <c r="E28" i="30"/>
  <c r="H28" i="30" s="1"/>
  <c r="E12" i="30"/>
  <c r="H12" i="30" s="1"/>
  <c r="AG6" i="1" s="1"/>
  <c r="E29" i="30"/>
  <c r="E25" i="30"/>
  <c r="H25" i="30" s="1"/>
  <c r="E23" i="30"/>
  <c r="E26" i="30"/>
  <c r="H26" i="30" s="1"/>
  <c r="E24" i="30"/>
  <c r="E16" i="30"/>
  <c r="E14" i="30"/>
  <c r="H14" i="30" s="1"/>
  <c r="AG11" i="1" s="1"/>
  <c r="C13" i="30"/>
  <c r="C17" i="30"/>
  <c r="C21" i="30"/>
  <c r="H21" i="30" s="1"/>
  <c r="C12" i="30"/>
  <c r="H27" i="30"/>
  <c r="H24" i="30"/>
  <c r="H16" i="30"/>
  <c r="AG12" i="1" s="1"/>
  <c r="E22" i="30"/>
  <c r="H22" i="30" s="1"/>
  <c r="E13" i="30"/>
  <c r="H13" i="30" s="1"/>
  <c r="AG7" i="1" s="1"/>
  <c r="H23" i="30"/>
  <c r="E15" i="30"/>
  <c r="H15" i="30" s="1"/>
  <c r="AG14" i="1" s="1"/>
  <c r="C29" i="30"/>
  <c r="E17" i="30"/>
  <c r="H17" i="30" l="1"/>
  <c r="H29" i="30"/>
  <c r="G21" i="24"/>
  <c r="G75" i="20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2" i="1"/>
  <c r="AF23" i="1"/>
  <c r="AF21" i="1"/>
  <c r="AF16" i="1"/>
  <c r="AF19" i="1"/>
  <c r="AF20" i="1"/>
  <c r="AF13" i="1"/>
  <c r="AF18" i="1"/>
  <c r="AF17" i="1"/>
  <c r="AF15" i="1"/>
  <c r="AF10" i="1"/>
  <c r="AF9" i="1"/>
  <c r="AF5" i="1"/>
  <c r="AF4" i="1"/>
  <c r="AF3" i="1"/>
  <c r="AF2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G28" i="4"/>
  <c r="G28" i="3"/>
  <c r="G26" i="28"/>
  <c r="G25" i="28"/>
  <c r="G24" i="28"/>
  <c r="G23" i="28"/>
  <c r="G22" i="28"/>
  <c r="G18" i="28"/>
  <c r="G17" i="28"/>
  <c r="Y13" i="2" s="1"/>
  <c r="G16" i="28"/>
  <c r="Y18" i="2" s="1"/>
  <c r="G15" i="28"/>
  <c r="Y20" i="2" s="1"/>
  <c r="G14" i="28"/>
  <c r="Y15" i="2" s="1"/>
  <c r="G13" i="28"/>
  <c r="Y19" i="2" s="1"/>
  <c r="G12" i="28"/>
  <c r="Y14" i="2" s="1"/>
  <c r="G11" i="28"/>
  <c r="D10" i="28"/>
  <c r="B10" i="28"/>
  <c r="L5" i="28"/>
  <c r="J5" i="28"/>
  <c r="J6" i="28" s="1"/>
  <c r="J7" i="28" s="1"/>
  <c r="J8" i="28" s="1"/>
  <c r="J9" i="28" s="1"/>
  <c r="J10" i="28" s="1"/>
  <c r="J11" i="28" s="1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I5" i="28"/>
  <c r="M4" i="28"/>
  <c r="J4" i="28"/>
  <c r="M8" i="26"/>
  <c r="M9" i="26" s="1"/>
  <c r="M10" i="26" s="1"/>
  <c r="M11" i="26" s="1"/>
  <c r="M12" i="26" s="1"/>
  <c r="M13" i="26" s="1"/>
  <c r="M14" i="26" s="1"/>
  <c r="M15" i="26" s="1"/>
  <c r="M16" i="26" s="1"/>
  <c r="M17" i="26" s="1"/>
  <c r="M18" i="26" s="1"/>
  <c r="M19" i="26" s="1"/>
  <c r="M20" i="26" s="1"/>
  <c r="M21" i="26" s="1"/>
  <c r="M22" i="26" s="1"/>
  <c r="M23" i="26" s="1"/>
  <c r="M7" i="26"/>
  <c r="M6" i="26"/>
  <c r="M5" i="26"/>
  <c r="Y7" i="2" l="1"/>
  <c r="J23" i="28"/>
  <c r="J24" i="28" s="1"/>
  <c r="J25" i="28" s="1"/>
  <c r="J26" i="28" s="1"/>
  <c r="J27" i="28" s="1"/>
  <c r="J28" i="28" s="1"/>
  <c r="J29" i="28" s="1"/>
  <c r="J30" i="28" s="1"/>
  <c r="J31" i="28" s="1"/>
  <c r="J32" i="28" s="1"/>
  <c r="J33" i="28" s="1"/>
  <c r="J34" i="28" s="1"/>
  <c r="J35" i="28" s="1"/>
  <c r="J36" i="28" s="1"/>
  <c r="J37" i="28" s="1"/>
  <c r="J38" i="28" s="1"/>
  <c r="J39" i="28" s="1"/>
  <c r="J40" i="28" s="1"/>
  <c r="J41" i="28" s="1"/>
  <c r="J42" i="28" s="1"/>
  <c r="J43" i="28" s="1"/>
  <c r="J44" i="28" s="1"/>
  <c r="J45" i="28" s="1"/>
  <c r="J46" i="28" s="1"/>
  <c r="J47" i="28" s="1"/>
  <c r="J48" i="28" s="1"/>
  <c r="J49" i="28" s="1"/>
  <c r="J50" i="28" s="1"/>
  <c r="J51" i="28" s="1"/>
  <c r="J52" i="28" s="1"/>
  <c r="J53" i="28" s="1"/>
  <c r="J54" i="28" s="1"/>
  <c r="J55" i="28" s="1"/>
  <c r="J56" i="28" s="1"/>
  <c r="J57" i="28" s="1"/>
  <c r="J58" i="28" s="1"/>
  <c r="J59" i="28" s="1"/>
  <c r="J60" i="28" s="1"/>
  <c r="J61" i="28" s="1"/>
  <c r="J62" i="28" s="1"/>
  <c r="J63" i="28" s="1"/>
  <c r="J64" i="28" s="1"/>
  <c r="J65" i="28" s="1"/>
  <c r="J66" i="28" s="1"/>
  <c r="J67" i="28" s="1"/>
  <c r="J68" i="28" s="1"/>
  <c r="J69" i="28" s="1"/>
  <c r="J70" i="28" s="1"/>
  <c r="J71" i="28" s="1"/>
  <c r="J72" i="28" s="1"/>
  <c r="J73" i="28" s="1"/>
  <c r="J74" i="28" s="1"/>
  <c r="J75" i="28" s="1"/>
  <c r="J76" i="28" s="1"/>
  <c r="J77" i="28" s="1"/>
  <c r="J78" i="28" s="1"/>
  <c r="J79" i="28" s="1"/>
  <c r="J80" i="28" s="1"/>
  <c r="J81" i="28" s="1"/>
  <c r="J82" i="28" s="1"/>
  <c r="J83" i="28" s="1"/>
  <c r="J84" i="28" s="1"/>
  <c r="J85" i="28" s="1"/>
  <c r="J86" i="28" s="1"/>
  <c r="J87" i="28" s="1"/>
  <c r="J88" i="28" s="1"/>
  <c r="J89" i="28" s="1"/>
  <c r="J90" i="28" s="1"/>
  <c r="J91" i="28" s="1"/>
  <c r="J92" i="28" s="1"/>
  <c r="J93" i="28" s="1"/>
  <c r="J94" i="28" s="1"/>
  <c r="J95" i="28" s="1"/>
  <c r="J96" i="28" s="1"/>
  <c r="J97" i="28" s="1"/>
  <c r="J98" i="28" s="1"/>
  <c r="J99" i="28" s="1"/>
  <c r="J100" i="28" s="1"/>
  <c r="J101" i="28" s="1"/>
  <c r="J102" i="28" s="1"/>
  <c r="J103" i="28" s="1"/>
  <c r="M5" i="28"/>
  <c r="M6" i="28" s="1"/>
  <c r="M7" i="28" s="1"/>
  <c r="M8" i="28" s="1"/>
  <c r="M9" i="28" s="1"/>
  <c r="M10" i="28" s="1"/>
  <c r="M11" i="28" s="1"/>
  <c r="M12" i="28" s="1"/>
  <c r="M13" i="28" s="1"/>
  <c r="M14" i="28" s="1"/>
  <c r="M15" i="28" s="1"/>
  <c r="M16" i="28" s="1"/>
  <c r="M17" i="28" s="1"/>
  <c r="M18" i="28" s="1"/>
  <c r="M19" i="28" s="1"/>
  <c r="M20" i="28" s="1"/>
  <c r="M21" i="28" s="1"/>
  <c r="I6" i="28"/>
  <c r="L6" i="28"/>
  <c r="X102" i="2"/>
  <c r="W102" i="2"/>
  <c r="V102" i="2"/>
  <c r="U102" i="2"/>
  <c r="X101" i="2"/>
  <c r="W101" i="2"/>
  <c r="V101" i="2"/>
  <c r="U101" i="2"/>
  <c r="X100" i="2"/>
  <c r="W100" i="2"/>
  <c r="V100" i="2"/>
  <c r="U100" i="2"/>
  <c r="X99" i="2"/>
  <c r="W99" i="2"/>
  <c r="V99" i="2"/>
  <c r="U99" i="2"/>
  <c r="X98" i="2"/>
  <c r="W98" i="2"/>
  <c r="V98" i="2"/>
  <c r="U98" i="2"/>
  <c r="X97" i="2"/>
  <c r="W97" i="2"/>
  <c r="V97" i="2"/>
  <c r="U97" i="2"/>
  <c r="X96" i="2"/>
  <c r="W96" i="2"/>
  <c r="V96" i="2"/>
  <c r="U96" i="2"/>
  <c r="X95" i="2"/>
  <c r="W95" i="2"/>
  <c r="V95" i="2"/>
  <c r="U95" i="2"/>
  <c r="X94" i="2"/>
  <c r="W94" i="2"/>
  <c r="V94" i="2"/>
  <c r="U94" i="2"/>
  <c r="X93" i="2"/>
  <c r="W93" i="2"/>
  <c r="V93" i="2"/>
  <c r="U93" i="2"/>
  <c r="X92" i="2"/>
  <c r="W92" i="2"/>
  <c r="V92" i="2"/>
  <c r="U92" i="2"/>
  <c r="X91" i="2"/>
  <c r="W91" i="2"/>
  <c r="V91" i="2"/>
  <c r="U91" i="2"/>
  <c r="X90" i="2"/>
  <c r="W90" i="2"/>
  <c r="V90" i="2"/>
  <c r="U90" i="2"/>
  <c r="X89" i="2"/>
  <c r="W89" i="2"/>
  <c r="V89" i="2"/>
  <c r="U89" i="2"/>
  <c r="X88" i="2"/>
  <c r="W88" i="2"/>
  <c r="V88" i="2"/>
  <c r="U88" i="2"/>
  <c r="X87" i="2"/>
  <c r="W87" i="2"/>
  <c r="V87" i="2"/>
  <c r="U87" i="2"/>
  <c r="X86" i="2"/>
  <c r="W86" i="2"/>
  <c r="V86" i="2"/>
  <c r="U86" i="2"/>
  <c r="X85" i="2"/>
  <c r="W85" i="2"/>
  <c r="V85" i="2"/>
  <c r="U85" i="2"/>
  <c r="X84" i="2"/>
  <c r="W84" i="2"/>
  <c r="V84" i="2"/>
  <c r="U84" i="2"/>
  <c r="X83" i="2"/>
  <c r="W83" i="2"/>
  <c r="V83" i="2"/>
  <c r="U83" i="2"/>
  <c r="X82" i="2"/>
  <c r="W82" i="2"/>
  <c r="V82" i="2"/>
  <c r="U82" i="2"/>
  <c r="X81" i="2"/>
  <c r="W81" i="2"/>
  <c r="V81" i="2"/>
  <c r="U81" i="2"/>
  <c r="X80" i="2"/>
  <c r="W80" i="2"/>
  <c r="V80" i="2"/>
  <c r="U80" i="2"/>
  <c r="X79" i="2"/>
  <c r="W79" i="2"/>
  <c r="V79" i="2"/>
  <c r="U79" i="2"/>
  <c r="X78" i="2"/>
  <c r="W78" i="2"/>
  <c r="V78" i="2"/>
  <c r="U78" i="2"/>
  <c r="X77" i="2"/>
  <c r="W77" i="2"/>
  <c r="V77" i="2"/>
  <c r="U77" i="2"/>
  <c r="X76" i="2"/>
  <c r="W76" i="2"/>
  <c r="V76" i="2"/>
  <c r="U76" i="2"/>
  <c r="X75" i="2"/>
  <c r="W75" i="2"/>
  <c r="V75" i="2"/>
  <c r="U75" i="2"/>
  <c r="X74" i="2"/>
  <c r="W74" i="2"/>
  <c r="V74" i="2"/>
  <c r="U74" i="2"/>
  <c r="X73" i="2"/>
  <c r="W73" i="2"/>
  <c r="V73" i="2"/>
  <c r="U73" i="2"/>
  <c r="X72" i="2"/>
  <c r="W72" i="2"/>
  <c r="V72" i="2"/>
  <c r="U72" i="2"/>
  <c r="X71" i="2"/>
  <c r="W71" i="2"/>
  <c r="V71" i="2"/>
  <c r="U71" i="2"/>
  <c r="X70" i="2"/>
  <c r="W70" i="2"/>
  <c r="V70" i="2"/>
  <c r="U70" i="2"/>
  <c r="X69" i="2"/>
  <c r="W69" i="2"/>
  <c r="V69" i="2"/>
  <c r="U69" i="2"/>
  <c r="X68" i="2"/>
  <c r="W68" i="2"/>
  <c r="V68" i="2"/>
  <c r="U68" i="2"/>
  <c r="X67" i="2"/>
  <c r="W67" i="2"/>
  <c r="V67" i="2"/>
  <c r="U67" i="2"/>
  <c r="X66" i="2"/>
  <c r="W66" i="2"/>
  <c r="V66" i="2"/>
  <c r="U66" i="2"/>
  <c r="X65" i="2"/>
  <c r="W65" i="2"/>
  <c r="V65" i="2"/>
  <c r="U65" i="2"/>
  <c r="X64" i="2"/>
  <c r="W64" i="2"/>
  <c r="V64" i="2"/>
  <c r="U64" i="2"/>
  <c r="X63" i="2"/>
  <c r="W63" i="2"/>
  <c r="V63" i="2"/>
  <c r="U63" i="2"/>
  <c r="X62" i="2"/>
  <c r="W62" i="2"/>
  <c r="V62" i="2"/>
  <c r="U62" i="2"/>
  <c r="X61" i="2"/>
  <c r="W61" i="2"/>
  <c r="V61" i="2"/>
  <c r="U61" i="2"/>
  <c r="X60" i="2"/>
  <c r="W60" i="2"/>
  <c r="V60" i="2"/>
  <c r="U60" i="2"/>
  <c r="X59" i="2"/>
  <c r="W59" i="2"/>
  <c r="V59" i="2"/>
  <c r="U59" i="2"/>
  <c r="X58" i="2"/>
  <c r="W58" i="2"/>
  <c r="V58" i="2"/>
  <c r="U58" i="2"/>
  <c r="X57" i="2"/>
  <c r="W57" i="2"/>
  <c r="V57" i="2"/>
  <c r="U57" i="2"/>
  <c r="X56" i="2"/>
  <c r="W56" i="2"/>
  <c r="V56" i="2"/>
  <c r="U56" i="2"/>
  <c r="X55" i="2"/>
  <c r="W55" i="2"/>
  <c r="V55" i="2"/>
  <c r="U55" i="2"/>
  <c r="X54" i="2"/>
  <c r="W54" i="2"/>
  <c r="V54" i="2"/>
  <c r="U54" i="2"/>
  <c r="X53" i="2"/>
  <c r="W53" i="2"/>
  <c r="V53" i="2"/>
  <c r="U53" i="2"/>
  <c r="X52" i="2"/>
  <c r="W52" i="2"/>
  <c r="V52" i="2"/>
  <c r="U52" i="2"/>
  <c r="X51" i="2"/>
  <c r="W51" i="2"/>
  <c r="V51" i="2"/>
  <c r="U51" i="2"/>
  <c r="X50" i="2"/>
  <c r="W50" i="2"/>
  <c r="V50" i="2"/>
  <c r="U50" i="2"/>
  <c r="X49" i="2"/>
  <c r="W49" i="2"/>
  <c r="V49" i="2"/>
  <c r="U49" i="2"/>
  <c r="X48" i="2"/>
  <c r="W48" i="2"/>
  <c r="V48" i="2"/>
  <c r="U48" i="2"/>
  <c r="X47" i="2"/>
  <c r="W47" i="2"/>
  <c r="V47" i="2"/>
  <c r="U47" i="2"/>
  <c r="X46" i="2"/>
  <c r="W46" i="2"/>
  <c r="V46" i="2"/>
  <c r="U46" i="2"/>
  <c r="X45" i="2"/>
  <c r="W45" i="2"/>
  <c r="V45" i="2"/>
  <c r="U45" i="2"/>
  <c r="X44" i="2"/>
  <c r="W44" i="2"/>
  <c r="V44" i="2"/>
  <c r="U44" i="2"/>
  <c r="X43" i="2"/>
  <c r="W43" i="2"/>
  <c r="V43" i="2"/>
  <c r="U43" i="2"/>
  <c r="X42" i="2"/>
  <c r="W42" i="2"/>
  <c r="V42" i="2"/>
  <c r="U42" i="2"/>
  <c r="X41" i="2"/>
  <c r="W41" i="2"/>
  <c r="V41" i="2"/>
  <c r="U41" i="2"/>
  <c r="X40" i="2"/>
  <c r="W40" i="2"/>
  <c r="V40" i="2"/>
  <c r="U40" i="2"/>
  <c r="X39" i="2"/>
  <c r="W39" i="2"/>
  <c r="V39" i="2"/>
  <c r="U39" i="2"/>
  <c r="X38" i="2"/>
  <c r="W38" i="2"/>
  <c r="V38" i="2"/>
  <c r="U38" i="2"/>
  <c r="X37" i="2"/>
  <c r="W37" i="2"/>
  <c r="V37" i="2"/>
  <c r="U37" i="2"/>
  <c r="X36" i="2"/>
  <c r="W36" i="2"/>
  <c r="V36" i="2"/>
  <c r="U36" i="2"/>
  <c r="X35" i="2"/>
  <c r="W35" i="2"/>
  <c r="V35" i="2"/>
  <c r="U35" i="2"/>
  <c r="X34" i="2"/>
  <c r="W34" i="2"/>
  <c r="V34" i="2"/>
  <c r="U34" i="2"/>
  <c r="X33" i="2"/>
  <c r="W33" i="2"/>
  <c r="V33" i="2"/>
  <c r="U33" i="2"/>
  <c r="X32" i="2"/>
  <c r="W32" i="2"/>
  <c r="V32" i="2"/>
  <c r="U32" i="2"/>
  <c r="X31" i="2"/>
  <c r="W31" i="2"/>
  <c r="V31" i="2"/>
  <c r="U31" i="2"/>
  <c r="X30" i="2"/>
  <c r="W30" i="2"/>
  <c r="V30" i="2"/>
  <c r="U30" i="2"/>
  <c r="X29" i="2"/>
  <c r="W29" i="2"/>
  <c r="V29" i="2"/>
  <c r="U29" i="2"/>
  <c r="V28" i="2"/>
  <c r="U28" i="2"/>
  <c r="X27" i="2"/>
  <c r="W27" i="2"/>
  <c r="V27" i="2"/>
  <c r="U27" i="2"/>
  <c r="X26" i="2"/>
  <c r="W26" i="2"/>
  <c r="V26" i="2"/>
  <c r="U26" i="2"/>
  <c r="X25" i="2"/>
  <c r="W25" i="2"/>
  <c r="V25" i="2"/>
  <c r="U25" i="2"/>
  <c r="X24" i="2"/>
  <c r="W24" i="2"/>
  <c r="V24" i="2"/>
  <c r="U24" i="2"/>
  <c r="X23" i="2"/>
  <c r="V23" i="2"/>
  <c r="U23" i="2"/>
  <c r="X22" i="2"/>
  <c r="W22" i="2"/>
  <c r="V22" i="2"/>
  <c r="U22" i="2"/>
  <c r="X21" i="2"/>
  <c r="W21" i="2"/>
  <c r="V21" i="2"/>
  <c r="U21" i="2"/>
  <c r="X20" i="2"/>
  <c r="W20" i="2"/>
  <c r="V20" i="2"/>
  <c r="U20" i="2"/>
  <c r="X19" i="2"/>
  <c r="W19" i="2"/>
  <c r="V19" i="2"/>
  <c r="U19" i="2"/>
  <c r="X18" i="2"/>
  <c r="W18" i="2"/>
  <c r="V18" i="2"/>
  <c r="U18" i="2"/>
  <c r="X17" i="2"/>
  <c r="W17" i="2"/>
  <c r="V17" i="2"/>
  <c r="U17" i="2"/>
  <c r="X16" i="2"/>
  <c r="W16" i="2"/>
  <c r="V16" i="2"/>
  <c r="U16" i="2"/>
  <c r="X15" i="2"/>
  <c r="W15" i="2"/>
  <c r="V15" i="2"/>
  <c r="U15" i="2"/>
  <c r="X14" i="2"/>
  <c r="W14" i="2"/>
  <c r="V14" i="2"/>
  <c r="U14" i="2"/>
  <c r="X13" i="2"/>
  <c r="X3" i="2"/>
  <c r="W13" i="2"/>
  <c r="W7" i="2"/>
  <c r="W3" i="2"/>
  <c r="V13" i="2"/>
  <c r="V7" i="2"/>
  <c r="V5" i="2"/>
  <c r="W12" i="2"/>
  <c r="U13" i="2"/>
  <c r="X5" i="2"/>
  <c r="W5" i="2"/>
  <c r="U5" i="2"/>
  <c r="X4" i="2"/>
  <c r="W4" i="2"/>
  <c r="V4" i="2"/>
  <c r="U4" i="2"/>
  <c r="V3" i="2"/>
  <c r="U3" i="2"/>
  <c r="X2" i="2"/>
  <c r="W2" i="2"/>
  <c r="V2" i="2"/>
  <c r="U2" i="2"/>
  <c r="U12" i="2"/>
  <c r="V12" i="2"/>
  <c r="V10" i="2"/>
  <c r="V9" i="2"/>
  <c r="V8" i="2"/>
  <c r="V11" i="2"/>
  <c r="I80" i="26"/>
  <c r="I76" i="26"/>
  <c r="I77" i="26" s="1"/>
  <c r="I78" i="26" s="1"/>
  <c r="I79" i="26" s="1"/>
  <c r="I73" i="26"/>
  <c r="I74" i="26" s="1"/>
  <c r="I75" i="26" s="1"/>
  <c r="I72" i="26"/>
  <c r="Y12" i="2" l="1"/>
  <c r="Y10" i="2"/>
  <c r="Y8" i="2"/>
  <c r="Y9" i="2"/>
  <c r="Y11" i="2"/>
  <c r="I7" i="28"/>
  <c r="L7" i="28"/>
  <c r="W8" i="2"/>
  <c r="W9" i="2"/>
  <c r="W10" i="2"/>
  <c r="W11" i="2"/>
  <c r="U8" i="2"/>
  <c r="U9" i="2"/>
  <c r="U10" i="2"/>
  <c r="U11" i="2"/>
  <c r="E18" i="31" l="1"/>
  <c r="F18" i="31" s="1"/>
  <c r="AH6" i="1" s="1"/>
  <c r="E15" i="31"/>
  <c r="F15" i="31" s="1"/>
  <c r="AH14" i="1" s="1"/>
  <c r="E19" i="31"/>
  <c r="F19" i="31" s="1"/>
  <c r="E20" i="31"/>
  <c r="F20" i="31" s="1"/>
  <c r="E23" i="31"/>
  <c r="F23" i="31" s="1"/>
  <c r="E17" i="31"/>
  <c r="F17" i="31" s="1"/>
  <c r="AH17" i="1" s="1"/>
  <c r="E24" i="31"/>
  <c r="F24" i="31" s="1"/>
  <c r="I8" i="28"/>
  <c r="L8" i="28"/>
  <c r="G18" i="25"/>
  <c r="E18" i="25"/>
  <c r="F18" i="25" s="1"/>
  <c r="E22" i="31" l="1"/>
  <c r="F22" i="31" s="1"/>
  <c r="E25" i="31"/>
  <c r="F25" i="31" s="1"/>
  <c r="E21" i="31"/>
  <c r="F21" i="31" s="1"/>
  <c r="E12" i="31"/>
  <c r="F12" i="31" s="1"/>
  <c r="AH7" i="1" s="1"/>
  <c r="E16" i="31"/>
  <c r="F16" i="31" s="1"/>
  <c r="AH12" i="1" s="1"/>
  <c r="E14" i="31"/>
  <c r="F14" i="31" s="1"/>
  <c r="AH9" i="1" s="1"/>
  <c r="E13" i="31"/>
  <c r="F13" i="31" s="1"/>
  <c r="AH11" i="1" s="1"/>
  <c r="L9" i="28"/>
  <c r="I9" i="28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3" i="1"/>
  <c r="W27" i="1"/>
  <c r="W26" i="1"/>
  <c r="W25" i="1"/>
  <c r="W24" i="1"/>
  <c r="W22" i="1"/>
  <c r="W21" i="1"/>
  <c r="W20" i="1"/>
  <c r="W19" i="1"/>
  <c r="W13" i="1"/>
  <c r="W18" i="1"/>
  <c r="W9" i="1"/>
  <c r="W10" i="1"/>
  <c r="W17" i="1"/>
  <c r="W15" i="1"/>
  <c r="W14" i="1"/>
  <c r="W12" i="1"/>
  <c r="W11" i="1"/>
  <c r="W6" i="1"/>
  <c r="W7" i="1"/>
  <c r="W8" i="1"/>
  <c r="W5" i="1"/>
  <c r="W4" i="1"/>
  <c r="W3" i="1"/>
  <c r="W2" i="1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1" i="27"/>
  <c r="D10" i="27"/>
  <c r="B10" i="27"/>
  <c r="L6" i="27"/>
  <c r="L7" i="27" s="1"/>
  <c r="I6" i="27"/>
  <c r="L5" i="27"/>
  <c r="I5" i="27"/>
  <c r="M4" i="27"/>
  <c r="M5" i="27" s="1"/>
  <c r="M6" i="27" s="1"/>
  <c r="M7" i="27" s="1"/>
  <c r="M8" i="27" s="1"/>
  <c r="M9" i="27" s="1"/>
  <c r="M10" i="27" s="1"/>
  <c r="M11" i="27" s="1"/>
  <c r="M12" i="27" s="1"/>
  <c r="M13" i="27" s="1"/>
  <c r="M14" i="27" s="1"/>
  <c r="M15" i="27" s="1"/>
  <c r="J4" i="27"/>
  <c r="J5" i="27" s="1"/>
  <c r="J6" i="27" s="1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J34" i="27" s="1"/>
  <c r="J35" i="27" s="1"/>
  <c r="J36" i="27" s="1"/>
  <c r="J37" i="27" s="1"/>
  <c r="J38" i="27" s="1"/>
  <c r="J39" i="27" s="1"/>
  <c r="J40" i="27" s="1"/>
  <c r="J41" i="27" s="1"/>
  <c r="J42" i="27" s="1"/>
  <c r="J43" i="27" s="1"/>
  <c r="J44" i="27" s="1"/>
  <c r="J45" i="27" s="1"/>
  <c r="J46" i="27" s="1"/>
  <c r="J47" i="27" s="1"/>
  <c r="J48" i="27" s="1"/>
  <c r="J49" i="27" s="1"/>
  <c r="J50" i="27" s="1"/>
  <c r="J51" i="27" s="1"/>
  <c r="J52" i="27" s="1"/>
  <c r="J53" i="27" s="1"/>
  <c r="J54" i="27" s="1"/>
  <c r="J55" i="27" s="1"/>
  <c r="J56" i="27" s="1"/>
  <c r="J57" i="27" s="1"/>
  <c r="J58" i="27" s="1"/>
  <c r="J59" i="27" s="1"/>
  <c r="J60" i="27" s="1"/>
  <c r="J61" i="27" s="1"/>
  <c r="J62" i="27" s="1"/>
  <c r="J63" i="27" s="1"/>
  <c r="J64" i="27" s="1"/>
  <c r="J65" i="27" s="1"/>
  <c r="J66" i="27" s="1"/>
  <c r="J67" i="27" s="1"/>
  <c r="J68" i="27" s="1"/>
  <c r="J69" i="27" s="1"/>
  <c r="J70" i="27" s="1"/>
  <c r="J71" i="27" s="1"/>
  <c r="J72" i="27" s="1"/>
  <c r="J73" i="27" s="1"/>
  <c r="J74" i="27" s="1"/>
  <c r="J75" i="27" s="1"/>
  <c r="J76" i="27" s="1"/>
  <c r="J77" i="27" s="1"/>
  <c r="J78" i="27" s="1"/>
  <c r="J79" i="27" s="1"/>
  <c r="J80" i="27" s="1"/>
  <c r="J81" i="27" s="1"/>
  <c r="J82" i="27" s="1"/>
  <c r="J83" i="27" s="1"/>
  <c r="J84" i="27" s="1"/>
  <c r="J85" i="27" s="1"/>
  <c r="J86" i="27" s="1"/>
  <c r="J87" i="27" s="1"/>
  <c r="J88" i="27" s="1"/>
  <c r="J89" i="27" s="1"/>
  <c r="J90" i="27" s="1"/>
  <c r="J91" i="27" s="1"/>
  <c r="J92" i="27" s="1"/>
  <c r="J93" i="27" s="1"/>
  <c r="J94" i="27" s="1"/>
  <c r="J95" i="27" s="1"/>
  <c r="J96" i="27" s="1"/>
  <c r="J97" i="27" s="1"/>
  <c r="J98" i="27" s="1"/>
  <c r="J99" i="27" s="1"/>
  <c r="J100" i="27" s="1"/>
  <c r="J101" i="27" s="1"/>
  <c r="J102" i="27" s="1"/>
  <c r="J103" i="27" s="1"/>
  <c r="I10" i="28" l="1"/>
  <c r="L10" i="28"/>
  <c r="L8" i="27"/>
  <c r="L9" i="27" s="1"/>
  <c r="L10" i="27" s="1"/>
  <c r="L11" i="27" s="1"/>
  <c r="L12" i="27" s="1"/>
  <c r="L13" i="27" s="1"/>
  <c r="L14" i="27" s="1"/>
  <c r="L15" i="27" s="1"/>
  <c r="E18" i="27"/>
  <c r="E26" i="27"/>
  <c r="E22" i="27"/>
  <c r="I7" i="27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35" i="27" s="1"/>
  <c r="I36" i="27" s="1"/>
  <c r="I37" i="27" s="1"/>
  <c r="I38" i="27" s="1"/>
  <c r="I39" i="27" s="1"/>
  <c r="I40" i="27" s="1"/>
  <c r="I41" i="27" s="1"/>
  <c r="I42" i="27" s="1"/>
  <c r="I43" i="27" s="1"/>
  <c r="I44" i="27" s="1"/>
  <c r="I45" i="27" s="1"/>
  <c r="I46" i="27" s="1"/>
  <c r="I47" i="27" s="1"/>
  <c r="I48" i="27" s="1"/>
  <c r="I49" i="27" s="1"/>
  <c r="I50" i="27" s="1"/>
  <c r="I51" i="27" s="1"/>
  <c r="I52" i="27" s="1"/>
  <c r="I53" i="27" s="1"/>
  <c r="I54" i="27" s="1"/>
  <c r="I55" i="27" s="1"/>
  <c r="I56" i="27" s="1"/>
  <c r="I57" i="27" s="1"/>
  <c r="I58" i="27" s="1"/>
  <c r="I59" i="27" s="1"/>
  <c r="I60" i="27" s="1"/>
  <c r="I61" i="27" s="1"/>
  <c r="I62" i="27" s="1"/>
  <c r="I63" i="27" s="1"/>
  <c r="I64" i="27" s="1"/>
  <c r="I65" i="27" s="1"/>
  <c r="I66" i="27" s="1"/>
  <c r="I67" i="27" s="1"/>
  <c r="I68" i="27" s="1"/>
  <c r="I69" i="27" s="1"/>
  <c r="I70" i="27" s="1"/>
  <c r="I71" i="27" s="1"/>
  <c r="I72" i="27" s="1"/>
  <c r="I73" i="27" s="1"/>
  <c r="I74" i="27" s="1"/>
  <c r="I75" i="27" s="1"/>
  <c r="I76" i="27" s="1"/>
  <c r="I77" i="27" s="1"/>
  <c r="I78" i="27" s="1"/>
  <c r="I79" i="27" s="1"/>
  <c r="I80" i="27" s="1"/>
  <c r="I81" i="27" s="1"/>
  <c r="I82" i="27" s="1"/>
  <c r="I83" i="27" s="1"/>
  <c r="I84" i="27" s="1"/>
  <c r="I85" i="27" s="1"/>
  <c r="I86" i="27" s="1"/>
  <c r="I87" i="27" s="1"/>
  <c r="I88" i="27" s="1"/>
  <c r="I89" i="27" s="1"/>
  <c r="I90" i="27" s="1"/>
  <c r="I91" i="27" s="1"/>
  <c r="I92" i="27" s="1"/>
  <c r="I93" i="27" s="1"/>
  <c r="I94" i="27" s="1"/>
  <c r="I95" i="27" s="1"/>
  <c r="I96" i="27" s="1"/>
  <c r="I97" i="27" s="1"/>
  <c r="I98" i="27" s="1"/>
  <c r="I99" i="27" s="1"/>
  <c r="I100" i="27" s="1"/>
  <c r="I101" i="27" s="1"/>
  <c r="I102" i="27" s="1"/>
  <c r="I103" i="27" s="1"/>
  <c r="E16" i="27"/>
  <c r="E20" i="27"/>
  <c r="E24" i="27"/>
  <c r="E17" i="27"/>
  <c r="E21" i="27"/>
  <c r="E25" i="27"/>
  <c r="E19" i="27"/>
  <c r="L11" i="28" l="1"/>
  <c r="I11" i="28"/>
  <c r="C26" i="27"/>
  <c r="F26" i="27" s="1"/>
  <c r="C22" i="27"/>
  <c r="F22" i="27" s="1"/>
  <c r="E15" i="27"/>
  <c r="C19" i="27"/>
  <c r="F19" i="27" s="1"/>
  <c r="E23" i="27"/>
  <c r="C12" i="27"/>
  <c r="F12" i="27" s="1"/>
  <c r="C17" i="27"/>
  <c r="F17" i="27" s="1"/>
  <c r="C13" i="27"/>
  <c r="F13" i="27" s="1"/>
  <c r="C24" i="27"/>
  <c r="F24" i="27" s="1"/>
  <c r="E13" i="27"/>
  <c r="C14" i="27"/>
  <c r="C15" i="27"/>
  <c r="F15" i="27" s="1"/>
  <c r="C25" i="27"/>
  <c r="F25" i="27" s="1"/>
  <c r="C18" i="27"/>
  <c r="F18" i="27" s="1"/>
  <c r="E14" i="27"/>
  <c r="C20" i="27"/>
  <c r="F20" i="27" s="1"/>
  <c r="C16" i="27"/>
  <c r="F16" i="27" s="1"/>
  <c r="E12" i="27"/>
  <c r="C21" i="27"/>
  <c r="F21" i="27" s="1"/>
  <c r="C23" i="27"/>
  <c r="F23" i="27" s="1"/>
  <c r="I12" i="28" l="1"/>
  <c r="L12" i="28"/>
  <c r="F14" i="27"/>
  <c r="L13" i="28" l="1"/>
  <c r="L14" i="28" s="1"/>
  <c r="L15" i="28" s="1"/>
  <c r="L16" i="28" s="1"/>
  <c r="L17" i="28" s="1"/>
  <c r="L18" i="28" s="1"/>
  <c r="L19" i="28" s="1"/>
  <c r="L20" i="28" s="1"/>
  <c r="L21" i="28" s="1"/>
  <c r="E26" i="28"/>
  <c r="E15" i="28"/>
  <c r="E16" i="28"/>
  <c r="E25" i="28"/>
  <c r="E22" i="28"/>
  <c r="E13" i="28"/>
  <c r="E12" i="28"/>
  <c r="E17" i="28"/>
  <c r="E24" i="28"/>
  <c r="I13" i="28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3" i="1"/>
  <c r="AB27" i="1"/>
  <c r="AB26" i="1"/>
  <c r="AB25" i="1"/>
  <c r="AB24" i="1"/>
  <c r="AB22" i="1"/>
  <c r="AB21" i="1"/>
  <c r="AB20" i="1"/>
  <c r="AB19" i="1"/>
  <c r="AB13" i="1"/>
  <c r="AB18" i="1"/>
  <c r="AB9" i="1"/>
  <c r="AB10" i="1"/>
  <c r="AB17" i="1"/>
  <c r="AB15" i="1"/>
  <c r="AB14" i="1"/>
  <c r="AB12" i="1"/>
  <c r="AB11" i="1"/>
  <c r="AB6" i="1"/>
  <c r="AB7" i="1"/>
  <c r="AB8" i="1"/>
  <c r="AB5" i="1"/>
  <c r="AB4" i="1"/>
  <c r="AB3" i="1"/>
  <c r="AB2" i="1"/>
  <c r="G12" i="19"/>
  <c r="B10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1" i="26"/>
  <c r="D10" i="26"/>
  <c r="L6" i="26"/>
  <c r="L7" i="26" s="1"/>
  <c r="L8" i="26" s="1"/>
  <c r="L9" i="26" s="1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I6" i="26"/>
  <c r="L5" i="26"/>
  <c r="E27" i="26" s="1"/>
  <c r="I5" i="26"/>
  <c r="J4" i="26"/>
  <c r="J5" i="26" s="1"/>
  <c r="E20" i="24"/>
  <c r="E19" i="24"/>
  <c r="G17" i="25"/>
  <c r="X28" i="2" s="1"/>
  <c r="G16" i="25"/>
  <c r="G15" i="25"/>
  <c r="G14" i="25"/>
  <c r="G13" i="25"/>
  <c r="G12" i="25"/>
  <c r="G11" i="25"/>
  <c r="X7" i="2" s="1"/>
  <c r="D10" i="25"/>
  <c r="J6" i="25"/>
  <c r="K5" i="25"/>
  <c r="K6" i="25" s="1"/>
  <c r="K7" i="25" s="1"/>
  <c r="K8" i="25" s="1"/>
  <c r="K9" i="25" s="1"/>
  <c r="K10" i="25" s="1"/>
  <c r="K11" i="25" s="1"/>
  <c r="K12" i="25" s="1"/>
  <c r="K13" i="25" s="1"/>
  <c r="K14" i="25" s="1"/>
  <c r="K15" i="25" s="1"/>
  <c r="K16" i="25" s="1"/>
  <c r="K17" i="25" s="1"/>
  <c r="K18" i="25" s="1"/>
  <c r="K19" i="25" s="1"/>
  <c r="K20" i="25" s="1"/>
  <c r="K21" i="25" s="1"/>
  <c r="K22" i="25" s="1"/>
  <c r="K23" i="25" s="1"/>
  <c r="K24" i="25" s="1"/>
  <c r="K25" i="25" s="1"/>
  <c r="K26" i="25" s="1"/>
  <c r="K27" i="25" s="1"/>
  <c r="K28" i="25" s="1"/>
  <c r="K29" i="25" s="1"/>
  <c r="K30" i="25" s="1"/>
  <c r="K31" i="25" s="1"/>
  <c r="K32" i="25" s="1"/>
  <c r="K33" i="25" s="1"/>
  <c r="K34" i="25" s="1"/>
  <c r="K35" i="25" s="1"/>
  <c r="K36" i="25" s="1"/>
  <c r="K37" i="25" s="1"/>
  <c r="K38" i="25" s="1"/>
  <c r="K39" i="25" s="1"/>
  <c r="K40" i="25" s="1"/>
  <c r="K41" i="25" s="1"/>
  <c r="K42" i="25" s="1"/>
  <c r="K43" i="25" s="1"/>
  <c r="K44" i="25" s="1"/>
  <c r="K45" i="25" s="1"/>
  <c r="K46" i="25" s="1"/>
  <c r="K47" i="25" s="1"/>
  <c r="K48" i="25" s="1"/>
  <c r="K49" i="25" s="1"/>
  <c r="K50" i="25" s="1"/>
  <c r="K51" i="25" s="1"/>
  <c r="K52" i="25" s="1"/>
  <c r="K53" i="25" s="1"/>
  <c r="K54" i="25" s="1"/>
  <c r="K55" i="25" s="1"/>
  <c r="K56" i="25" s="1"/>
  <c r="K57" i="25" s="1"/>
  <c r="K58" i="25" s="1"/>
  <c r="K59" i="25" s="1"/>
  <c r="K60" i="25" s="1"/>
  <c r="K61" i="25" s="1"/>
  <c r="K62" i="25" s="1"/>
  <c r="K63" i="25" s="1"/>
  <c r="K64" i="25" s="1"/>
  <c r="K65" i="25" s="1"/>
  <c r="K66" i="25" s="1"/>
  <c r="K67" i="25" s="1"/>
  <c r="K68" i="25" s="1"/>
  <c r="K69" i="25" s="1"/>
  <c r="K70" i="25" s="1"/>
  <c r="K71" i="25" s="1"/>
  <c r="K72" i="25" s="1"/>
  <c r="K73" i="25" s="1"/>
  <c r="K74" i="25" s="1"/>
  <c r="K75" i="25" s="1"/>
  <c r="K76" i="25" s="1"/>
  <c r="K77" i="25" s="1"/>
  <c r="K78" i="25" s="1"/>
  <c r="K79" i="25" s="1"/>
  <c r="K80" i="25" s="1"/>
  <c r="K81" i="25" s="1"/>
  <c r="K82" i="25" s="1"/>
  <c r="K83" i="25" s="1"/>
  <c r="K84" i="25" s="1"/>
  <c r="K85" i="25" s="1"/>
  <c r="K86" i="25" s="1"/>
  <c r="K87" i="25" s="1"/>
  <c r="K88" i="25" s="1"/>
  <c r="K89" i="25" s="1"/>
  <c r="K90" i="25" s="1"/>
  <c r="K91" i="25" s="1"/>
  <c r="K92" i="25" s="1"/>
  <c r="K93" i="25" s="1"/>
  <c r="K94" i="25" s="1"/>
  <c r="K95" i="25" s="1"/>
  <c r="K96" i="25" s="1"/>
  <c r="K97" i="25" s="1"/>
  <c r="K98" i="25" s="1"/>
  <c r="K99" i="25" s="1"/>
  <c r="K100" i="25" s="1"/>
  <c r="K101" i="25" s="1"/>
  <c r="K102" i="25" s="1"/>
  <c r="K103" i="25" s="1"/>
  <c r="J5" i="25"/>
  <c r="K4" i="25"/>
  <c r="G26" i="24"/>
  <c r="G25" i="24"/>
  <c r="G24" i="24"/>
  <c r="G23" i="24"/>
  <c r="G22" i="24"/>
  <c r="G20" i="24"/>
  <c r="G19" i="24"/>
  <c r="G18" i="24"/>
  <c r="G17" i="24"/>
  <c r="W28" i="2" s="1"/>
  <c r="G16" i="24"/>
  <c r="G15" i="24"/>
  <c r="G14" i="24"/>
  <c r="G13" i="24"/>
  <c r="G12" i="24"/>
  <c r="W23" i="2" s="1"/>
  <c r="G11" i="24"/>
  <c r="D10" i="24"/>
  <c r="K5" i="24"/>
  <c r="K6" i="24" s="1"/>
  <c r="K7" i="24" s="1"/>
  <c r="K8" i="24" s="1"/>
  <c r="K9" i="24" s="1"/>
  <c r="K10" i="24" s="1"/>
  <c r="K11" i="24" s="1"/>
  <c r="K12" i="24" s="1"/>
  <c r="K13" i="24" s="1"/>
  <c r="K14" i="24" s="1"/>
  <c r="K15" i="24" s="1"/>
  <c r="K16" i="24" s="1"/>
  <c r="K17" i="24" s="1"/>
  <c r="K18" i="24" s="1"/>
  <c r="K19" i="24" s="1"/>
  <c r="K20" i="24" s="1"/>
  <c r="K21" i="24" s="1"/>
  <c r="K22" i="24" s="1"/>
  <c r="K23" i="24" s="1"/>
  <c r="K24" i="24" s="1"/>
  <c r="K25" i="24" s="1"/>
  <c r="K26" i="24" s="1"/>
  <c r="K27" i="24" s="1"/>
  <c r="K28" i="24" s="1"/>
  <c r="K29" i="24" s="1"/>
  <c r="K30" i="24" s="1"/>
  <c r="K31" i="24" s="1"/>
  <c r="K32" i="24" s="1"/>
  <c r="K33" i="24" s="1"/>
  <c r="K34" i="24" s="1"/>
  <c r="K35" i="24" s="1"/>
  <c r="K36" i="24" s="1"/>
  <c r="K37" i="24" s="1"/>
  <c r="K38" i="24" s="1"/>
  <c r="K39" i="24" s="1"/>
  <c r="K40" i="24" s="1"/>
  <c r="K41" i="24" s="1"/>
  <c r="K42" i="24" s="1"/>
  <c r="K43" i="24" s="1"/>
  <c r="K44" i="24" s="1"/>
  <c r="K45" i="24" s="1"/>
  <c r="K46" i="24" s="1"/>
  <c r="K47" i="24" s="1"/>
  <c r="K48" i="24" s="1"/>
  <c r="K49" i="24" s="1"/>
  <c r="K50" i="24" s="1"/>
  <c r="K51" i="24" s="1"/>
  <c r="K52" i="24" s="1"/>
  <c r="K53" i="24" s="1"/>
  <c r="K54" i="24" s="1"/>
  <c r="K55" i="24" s="1"/>
  <c r="K56" i="24" s="1"/>
  <c r="K57" i="24" s="1"/>
  <c r="K58" i="24" s="1"/>
  <c r="K59" i="24" s="1"/>
  <c r="K60" i="24" s="1"/>
  <c r="K61" i="24" s="1"/>
  <c r="K62" i="24" s="1"/>
  <c r="K63" i="24" s="1"/>
  <c r="K64" i="24" s="1"/>
  <c r="K65" i="24" s="1"/>
  <c r="K66" i="24" s="1"/>
  <c r="K67" i="24" s="1"/>
  <c r="K68" i="24" s="1"/>
  <c r="K69" i="24" s="1"/>
  <c r="K70" i="24" s="1"/>
  <c r="K71" i="24" s="1"/>
  <c r="K72" i="24" s="1"/>
  <c r="K73" i="24" s="1"/>
  <c r="K74" i="24" s="1"/>
  <c r="K75" i="24" s="1"/>
  <c r="K76" i="24" s="1"/>
  <c r="K77" i="24" s="1"/>
  <c r="K78" i="24" s="1"/>
  <c r="K79" i="24" s="1"/>
  <c r="K80" i="24" s="1"/>
  <c r="K81" i="24" s="1"/>
  <c r="K82" i="24" s="1"/>
  <c r="K83" i="24" s="1"/>
  <c r="K84" i="24" s="1"/>
  <c r="K85" i="24" s="1"/>
  <c r="K86" i="24" s="1"/>
  <c r="K87" i="24" s="1"/>
  <c r="K88" i="24" s="1"/>
  <c r="K89" i="24" s="1"/>
  <c r="K90" i="24" s="1"/>
  <c r="K91" i="24" s="1"/>
  <c r="K92" i="24" s="1"/>
  <c r="K93" i="24" s="1"/>
  <c r="K94" i="24" s="1"/>
  <c r="K95" i="24" s="1"/>
  <c r="K96" i="24" s="1"/>
  <c r="K97" i="24" s="1"/>
  <c r="K98" i="24" s="1"/>
  <c r="K99" i="24" s="1"/>
  <c r="K100" i="24" s="1"/>
  <c r="K101" i="24" s="1"/>
  <c r="K102" i="24" s="1"/>
  <c r="K103" i="24" s="1"/>
  <c r="J5" i="24"/>
  <c r="K4" i="24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7" i="2"/>
  <c r="T5" i="2"/>
  <c r="T4" i="2"/>
  <c r="T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5" i="2"/>
  <c r="S4" i="2"/>
  <c r="S3" i="2"/>
  <c r="S2" i="2"/>
  <c r="T8" i="2"/>
  <c r="T10" i="2"/>
  <c r="T2" i="2"/>
  <c r="E13" i="25" l="1"/>
  <c r="X12" i="2"/>
  <c r="X8" i="2"/>
  <c r="X9" i="2"/>
  <c r="X10" i="2"/>
  <c r="X11" i="2"/>
  <c r="E14" i="25"/>
  <c r="E12" i="25"/>
  <c r="E15" i="25"/>
  <c r="E16" i="25"/>
  <c r="E17" i="25"/>
  <c r="I14" i="28"/>
  <c r="E14" i="28"/>
  <c r="E23" i="28"/>
  <c r="E18" i="28"/>
  <c r="E13" i="24"/>
  <c r="E14" i="24"/>
  <c r="E15" i="24"/>
  <c r="E12" i="24"/>
  <c r="E16" i="24"/>
  <c r="E17" i="24"/>
  <c r="E18" i="24"/>
  <c r="I7" i="26"/>
  <c r="I8" i="26" s="1"/>
  <c r="I9" i="26" s="1"/>
  <c r="I10" i="26" s="1"/>
  <c r="I11" i="26" s="1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I53" i="26" s="1"/>
  <c r="I54" i="26" s="1"/>
  <c r="I55" i="26" s="1"/>
  <c r="I56" i="26" s="1"/>
  <c r="I57" i="26" s="1"/>
  <c r="I58" i="26" s="1"/>
  <c r="I59" i="26" s="1"/>
  <c r="I60" i="26" s="1"/>
  <c r="I61" i="26" s="1"/>
  <c r="I62" i="26" s="1"/>
  <c r="I63" i="26" s="1"/>
  <c r="I64" i="26" s="1"/>
  <c r="I65" i="26" s="1"/>
  <c r="I66" i="26" s="1"/>
  <c r="I67" i="26" s="1"/>
  <c r="I68" i="26" s="1"/>
  <c r="I69" i="26" s="1"/>
  <c r="I70" i="26" s="1"/>
  <c r="I71" i="26" s="1"/>
  <c r="E26" i="26"/>
  <c r="J6" i="26"/>
  <c r="J7" i="26" s="1"/>
  <c r="J8" i="26" s="1"/>
  <c r="J9" i="26" s="1"/>
  <c r="J10" i="26" s="1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J22" i="26" s="1"/>
  <c r="J23" i="26" s="1"/>
  <c r="J24" i="26" s="1"/>
  <c r="E24" i="26"/>
  <c r="E25" i="26"/>
  <c r="C12" i="26"/>
  <c r="E18" i="26"/>
  <c r="E21" i="26"/>
  <c r="E17" i="26"/>
  <c r="E19" i="26"/>
  <c r="E20" i="26"/>
  <c r="E22" i="26"/>
  <c r="E23" i="26"/>
  <c r="E28" i="26"/>
  <c r="J7" i="25"/>
  <c r="J8" i="25" s="1"/>
  <c r="J9" i="25" s="1"/>
  <c r="J10" i="25" s="1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J34" i="25" s="1"/>
  <c r="J35" i="25" s="1"/>
  <c r="J36" i="25" s="1"/>
  <c r="J37" i="25" s="1"/>
  <c r="J38" i="25" s="1"/>
  <c r="J39" i="25" s="1"/>
  <c r="J40" i="25" s="1"/>
  <c r="J41" i="25" s="1"/>
  <c r="J42" i="25" s="1"/>
  <c r="J43" i="25" s="1"/>
  <c r="J44" i="25" s="1"/>
  <c r="J45" i="25" s="1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J60" i="25" s="1"/>
  <c r="J61" i="25" s="1"/>
  <c r="J62" i="25" s="1"/>
  <c r="J63" i="25" s="1"/>
  <c r="J64" i="25" s="1"/>
  <c r="J65" i="25" s="1"/>
  <c r="J66" i="25" s="1"/>
  <c r="J67" i="25" s="1"/>
  <c r="J68" i="25" s="1"/>
  <c r="J69" i="25" s="1"/>
  <c r="J70" i="25" s="1"/>
  <c r="J71" i="25" s="1"/>
  <c r="J72" i="25" s="1"/>
  <c r="J73" i="25" s="1"/>
  <c r="J74" i="25" s="1"/>
  <c r="J75" i="25" s="1"/>
  <c r="J76" i="25" s="1"/>
  <c r="J77" i="25" s="1"/>
  <c r="J78" i="25" s="1"/>
  <c r="J79" i="25" s="1"/>
  <c r="J80" i="25" s="1"/>
  <c r="J81" i="25" s="1"/>
  <c r="J82" i="25" s="1"/>
  <c r="J83" i="25" s="1"/>
  <c r="J84" i="25" s="1"/>
  <c r="J85" i="25" s="1"/>
  <c r="J86" i="25" s="1"/>
  <c r="J87" i="25" s="1"/>
  <c r="J88" i="25" s="1"/>
  <c r="J89" i="25" s="1"/>
  <c r="J90" i="25" s="1"/>
  <c r="J91" i="25" s="1"/>
  <c r="J92" i="25" s="1"/>
  <c r="J93" i="25" s="1"/>
  <c r="J94" i="25" s="1"/>
  <c r="J95" i="25" s="1"/>
  <c r="J96" i="25" s="1"/>
  <c r="J97" i="25" s="1"/>
  <c r="J98" i="25" s="1"/>
  <c r="J99" i="25" s="1"/>
  <c r="J100" i="25" s="1"/>
  <c r="J101" i="25" s="1"/>
  <c r="J102" i="25" s="1"/>
  <c r="J103" i="25" s="1"/>
  <c r="J6" i="24"/>
  <c r="T11" i="2"/>
  <c r="T12" i="2"/>
  <c r="T9" i="2"/>
  <c r="I15" i="28" l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35" i="28" s="1"/>
  <c r="I36" i="28" s="1"/>
  <c r="I37" i="28" s="1"/>
  <c r="I38" i="28" s="1"/>
  <c r="I39" i="28" s="1"/>
  <c r="I40" i="28" s="1"/>
  <c r="I41" i="28" s="1"/>
  <c r="I42" i="28" s="1"/>
  <c r="I43" i="28" s="1"/>
  <c r="I44" i="28" s="1"/>
  <c r="I45" i="28" s="1"/>
  <c r="I46" i="28" s="1"/>
  <c r="I47" i="28" s="1"/>
  <c r="I48" i="28" s="1"/>
  <c r="I49" i="28" s="1"/>
  <c r="I50" i="28" s="1"/>
  <c r="I51" i="28" s="1"/>
  <c r="I52" i="28" s="1"/>
  <c r="I53" i="28" s="1"/>
  <c r="I54" i="28" s="1"/>
  <c r="I55" i="28" s="1"/>
  <c r="I56" i="28" s="1"/>
  <c r="I57" i="28" s="1"/>
  <c r="I58" i="28" s="1"/>
  <c r="I59" i="28" s="1"/>
  <c r="I60" i="28" s="1"/>
  <c r="I61" i="28" s="1"/>
  <c r="I62" i="28" s="1"/>
  <c r="I63" i="28" s="1"/>
  <c r="I64" i="28" s="1"/>
  <c r="I65" i="28" s="1"/>
  <c r="I66" i="28" s="1"/>
  <c r="I67" i="28" s="1"/>
  <c r="I68" i="28" s="1"/>
  <c r="I69" i="28" s="1"/>
  <c r="I70" i="28" s="1"/>
  <c r="I71" i="28" s="1"/>
  <c r="I72" i="28" s="1"/>
  <c r="I73" i="28" s="1"/>
  <c r="I74" i="28" s="1"/>
  <c r="I75" i="28" s="1"/>
  <c r="I76" i="28" s="1"/>
  <c r="I77" i="28" s="1"/>
  <c r="I78" i="28" s="1"/>
  <c r="I79" i="28" s="1"/>
  <c r="I80" i="28" s="1"/>
  <c r="I81" i="28" s="1"/>
  <c r="I82" i="28" s="1"/>
  <c r="I83" i="28" s="1"/>
  <c r="I84" i="28" s="1"/>
  <c r="I85" i="28" s="1"/>
  <c r="I86" i="28" s="1"/>
  <c r="I87" i="28" s="1"/>
  <c r="I88" i="28" s="1"/>
  <c r="I89" i="28" s="1"/>
  <c r="I90" i="28" s="1"/>
  <c r="I91" i="28" s="1"/>
  <c r="I92" i="28" s="1"/>
  <c r="I93" i="28" s="1"/>
  <c r="I94" i="28" s="1"/>
  <c r="I95" i="28" s="1"/>
  <c r="I96" i="28" s="1"/>
  <c r="I97" i="28" s="1"/>
  <c r="I98" i="28" s="1"/>
  <c r="I99" i="28" s="1"/>
  <c r="I100" i="28" s="1"/>
  <c r="I101" i="28" s="1"/>
  <c r="I102" i="28" s="1"/>
  <c r="I103" i="28" s="1"/>
  <c r="C26" i="28" s="1"/>
  <c r="F26" i="28" s="1"/>
  <c r="C13" i="26"/>
  <c r="C14" i="26"/>
  <c r="C15" i="26"/>
  <c r="J25" i="26"/>
  <c r="J26" i="26" s="1"/>
  <c r="J27" i="26" s="1"/>
  <c r="J28" i="26" s="1"/>
  <c r="J29" i="26" s="1"/>
  <c r="J30" i="26" s="1"/>
  <c r="J31" i="26" s="1"/>
  <c r="J32" i="26" s="1"/>
  <c r="J33" i="26" s="1"/>
  <c r="J34" i="26" s="1"/>
  <c r="J35" i="26" s="1"/>
  <c r="J36" i="26" s="1"/>
  <c r="J37" i="26" s="1"/>
  <c r="J38" i="26" s="1"/>
  <c r="J39" i="26" s="1"/>
  <c r="J40" i="26" s="1"/>
  <c r="J41" i="26" s="1"/>
  <c r="J42" i="26" s="1"/>
  <c r="F14" i="25"/>
  <c r="F12" i="25"/>
  <c r="F13" i="25"/>
  <c r="F17" i="25"/>
  <c r="F15" i="25"/>
  <c r="F16" i="25"/>
  <c r="J7" i="24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5" i="1"/>
  <c r="Z14" i="1"/>
  <c r="Z13" i="1"/>
  <c r="Z9" i="1"/>
  <c r="Z10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27" i="1"/>
  <c r="AA24" i="1"/>
  <c r="AA30" i="1"/>
  <c r="AA29" i="1"/>
  <c r="AA26" i="1"/>
  <c r="AA23" i="1"/>
  <c r="AA28" i="1"/>
  <c r="AA20" i="1"/>
  <c r="AA18" i="1"/>
  <c r="AA21" i="1"/>
  <c r="AA25" i="1"/>
  <c r="AA22" i="1"/>
  <c r="AA17" i="1"/>
  <c r="AA19" i="1"/>
  <c r="AA14" i="1"/>
  <c r="AA13" i="1"/>
  <c r="AA9" i="1"/>
  <c r="AA15" i="1"/>
  <c r="AA10" i="1"/>
  <c r="AA6" i="1"/>
  <c r="AA12" i="1"/>
  <c r="AA7" i="1"/>
  <c r="AA11" i="1"/>
  <c r="AA8" i="1"/>
  <c r="AA5" i="1"/>
  <c r="AA4" i="1"/>
  <c r="AA3" i="1"/>
  <c r="AA2" i="1"/>
  <c r="Z5" i="1"/>
  <c r="Z4" i="1"/>
  <c r="Z3" i="1"/>
  <c r="Z2" i="1"/>
  <c r="M6" i="23"/>
  <c r="M7" i="23" s="1"/>
  <c r="M8" i="23" s="1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5" i="23"/>
  <c r="G28" i="23"/>
  <c r="E28" i="23"/>
  <c r="G27" i="23"/>
  <c r="E27" i="23"/>
  <c r="C27" i="23"/>
  <c r="G26" i="23"/>
  <c r="E26" i="23"/>
  <c r="G25" i="23"/>
  <c r="E25" i="23"/>
  <c r="G24" i="23"/>
  <c r="E24" i="23"/>
  <c r="C24" i="23"/>
  <c r="I11" i="22"/>
  <c r="S7" i="2" s="1"/>
  <c r="D10" i="22"/>
  <c r="B10" i="22"/>
  <c r="R5" i="22"/>
  <c r="R6" i="22" s="1"/>
  <c r="R7" i="22" s="1"/>
  <c r="R8" i="22" s="1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T5" i="22"/>
  <c r="T6" i="22" s="1"/>
  <c r="T7" i="22" s="1"/>
  <c r="T8" i="22" s="1"/>
  <c r="T9" i="22" s="1"/>
  <c r="T10" i="22" s="1"/>
  <c r="T11" i="22" s="1"/>
  <c r="T12" i="22" s="1"/>
  <c r="T13" i="22" s="1"/>
  <c r="T14" i="22" s="1"/>
  <c r="T15" i="22" s="1"/>
  <c r="T16" i="22" s="1"/>
  <c r="T17" i="22" s="1"/>
  <c r="T18" i="22" s="1"/>
  <c r="T19" i="22" s="1"/>
  <c r="T20" i="22" s="1"/>
  <c r="T21" i="22" s="1"/>
  <c r="T22" i="22" s="1"/>
  <c r="T23" i="22" s="1"/>
  <c r="T24" i="22" s="1"/>
  <c r="T25" i="22" s="1"/>
  <c r="U4" i="22"/>
  <c r="U5" i="22" s="1"/>
  <c r="U6" i="22" s="1"/>
  <c r="U7" i="22" s="1"/>
  <c r="U8" i="22" s="1"/>
  <c r="U9" i="22" s="1"/>
  <c r="U10" i="22" s="1"/>
  <c r="U11" i="22" s="1"/>
  <c r="U12" i="22" s="1"/>
  <c r="U13" i="22" s="1"/>
  <c r="U14" i="22" s="1"/>
  <c r="U15" i="22" s="1"/>
  <c r="U16" i="22" s="1"/>
  <c r="U17" i="22" s="1"/>
  <c r="U18" i="22" s="1"/>
  <c r="U19" i="22" s="1"/>
  <c r="U20" i="22" s="1"/>
  <c r="U21" i="22" s="1"/>
  <c r="U22" i="22" s="1"/>
  <c r="U23" i="22" s="1"/>
  <c r="U24" i="22" s="1"/>
  <c r="U25" i="22" s="1"/>
  <c r="K5" i="22"/>
  <c r="K6" i="22" s="1"/>
  <c r="K7" i="22" s="1"/>
  <c r="K8" i="22" s="1"/>
  <c r="K9" i="22" s="1"/>
  <c r="K10" i="22" s="1"/>
  <c r="K11" i="22" s="1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K22" i="22" s="1"/>
  <c r="K23" i="22" s="1"/>
  <c r="K24" i="22" s="1"/>
  <c r="K25" i="22" s="1"/>
  <c r="K26" i="22" s="1"/>
  <c r="K27" i="22" s="1"/>
  <c r="K28" i="22" s="1"/>
  <c r="K29" i="22" s="1"/>
  <c r="K30" i="22" s="1"/>
  <c r="K31" i="22" s="1"/>
  <c r="K32" i="22" s="1"/>
  <c r="K33" i="22" s="1"/>
  <c r="K34" i="22" s="1"/>
  <c r="K35" i="22" s="1"/>
  <c r="K36" i="22" s="1"/>
  <c r="K37" i="22" s="1"/>
  <c r="K38" i="22" s="1"/>
  <c r="K39" i="22" s="1"/>
  <c r="K40" i="22" s="1"/>
  <c r="K41" i="22" s="1"/>
  <c r="K42" i="22" s="1"/>
  <c r="K43" i="22" s="1"/>
  <c r="K44" i="22" s="1"/>
  <c r="K45" i="22" s="1"/>
  <c r="K46" i="22" s="1"/>
  <c r="K47" i="22" s="1"/>
  <c r="K48" i="22" s="1"/>
  <c r="K49" i="22" s="1"/>
  <c r="K50" i="22" s="1"/>
  <c r="K51" i="22" s="1"/>
  <c r="K52" i="22" s="1"/>
  <c r="K53" i="22" s="1"/>
  <c r="K54" i="22" s="1"/>
  <c r="K55" i="22" s="1"/>
  <c r="K56" i="22" s="1"/>
  <c r="K57" i="22" s="1"/>
  <c r="K58" i="22" s="1"/>
  <c r="K59" i="22" s="1"/>
  <c r="K60" i="22" s="1"/>
  <c r="K61" i="22" s="1"/>
  <c r="K62" i="22" s="1"/>
  <c r="K63" i="22" s="1"/>
  <c r="K64" i="22" s="1"/>
  <c r="K65" i="22" s="1"/>
  <c r="K66" i="22" s="1"/>
  <c r="K67" i="22" s="1"/>
  <c r="K68" i="22" s="1"/>
  <c r="K69" i="22" s="1"/>
  <c r="K70" i="22" s="1"/>
  <c r="K71" i="22" s="1"/>
  <c r="L4" i="22"/>
  <c r="L5" i="22" s="1"/>
  <c r="L6" i="22" s="1"/>
  <c r="L7" i="22" s="1"/>
  <c r="L8" i="22" s="1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L54" i="22" s="1"/>
  <c r="L55" i="22" s="1"/>
  <c r="L56" i="22" s="1"/>
  <c r="L57" i="22" s="1"/>
  <c r="L58" i="22" s="1"/>
  <c r="L59" i="22" s="1"/>
  <c r="L60" i="22" s="1"/>
  <c r="L61" i="22" s="1"/>
  <c r="L62" i="22" s="1"/>
  <c r="L63" i="22" s="1"/>
  <c r="L64" i="22" s="1"/>
  <c r="L65" i="22" s="1"/>
  <c r="L66" i="22" s="1"/>
  <c r="L67" i="22" s="1"/>
  <c r="L68" i="22" s="1"/>
  <c r="L69" i="22" s="1"/>
  <c r="L70" i="22" s="1"/>
  <c r="L71" i="22" s="1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D10" i="23"/>
  <c r="B10" i="23"/>
  <c r="L5" i="23"/>
  <c r="L6" i="23" s="1"/>
  <c r="J5" i="23"/>
  <c r="J6" i="23" s="1"/>
  <c r="J7" i="23" s="1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J27" i="23" s="1"/>
  <c r="J28" i="23" s="1"/>
  <c r="J29" i="23" s="1"/>
  <c r="J30" i="23" s="1"/>
  <c r="J31" i="23" s="1"/>
  <c r="J32" i="23" s="1"/>
  <c r="J33" i="23" s="1"/>
  <c r="J34" i="23" s="1"/>
  <c r="J35" i="23" s="1"/>
  <c r="J36" i="23" s="1"/>
  <c r="J37" i="23" s="1"/>
  <c r="J38" i="23" s="1"/>
  <c r="J39" i="23" s="1"/>
  <c r="J40" i="23" s="1"/>
  <c r="J41" i="23" s="1"/>
  <c r="J42" i="23" s="1"/>
  <c r="J43" i="23" s="1"/>
  <c r="J44" i="23" s="1"/>
  <c r="J45" i="23" s="1"/>
  <c r="J46" i="23" s="1"/>
  <c r="J47" i="23" s="1"/>
  <c r="J48" i="23" s="1"/>
  <c r="J49" i="23" s="1"/>
  <c r="J50" i="23" s="1"/>
  <c r="J51" i="23" s="1"/>
  <c r="J52" i="23" s="1"/>
  <c r="J53" i="23" s="1"/>
  <c r="J54" i="23" s="1"/>
  <c r="J55" i="23" s="1"/>
  <c r="J56" i="23" s="1"/>
  <c r="J57" i="23" s="1"/>
  <c r="J58" i="23" s="1"/>
  <c r="J59" i="23" s="1"/>
  <c r="J60" i="23" s="1"/>
  <c r="J61" i="23" s="1"/>
  <c r="J62" i="23" s="1"/>
  <c r="J63" i="23" s="1"/>
  <c r="J64" i="23" s="1"/>
  <c r="J65" i="23" s="1"/>
  <c r="J66" i="23" s="1"/>
  <c r="J67" i="23" s="1"/>
  <c r="J68" i="23" s="1"/>
  <c r="J69" i="23" s="1"/>
  <c r="J70" i="23" s="1"/>
  <c r="J71" i="23" s="1"/>
  <c r="I5" i="23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I42" i="23" s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I62" i="23" s="1"/>
  <c r="I63" i="23" s="1"/>
  <c r="I64" i="23" s="1"/>
  <c r="I65" i="23" s="1"/>
  <c r="I66" i="23" s="1"/>
  <c r="I67" i="23" s="1"/>
  <c r="I68" i="23" s="1"/>
  <c r="I69" i="23" s="1"/>
  <c r="I70" i="23" s="1"/>
  <c r="I71" i="23" s="1"/>
  <c r="J4" i="23"/>
  <c r="F10" i="22"/>
  <c r="Q5" i="22"/>
  <c r="Q6" i="22" s="1"/>
  <c r="N5" i="22"/>
  <c r="O4" i="22"/>
  <c r="O5" i="22" s="1"/>
  <c r="R9" i="2"/>
  <c r="Q9" i="2"/>
  <c r="O9" i="2"/>
  <c r="N9" i="2"/>
  <c r="M9" i="2"/>
  <c r="L9" i="2"/>
  <c r="G9" i="2"/>
  <c r="R102" i="2"/>
  <c r="Q102" i="2"/>
  <c r="P102" i="2"/>
  <c r="O102" i="2"/>
  <c r="N102" i="2"/>
  <c r="M102" i="2"/>
  <c r="L102" i="2"/>
  <c r="K102" i="2"/>
  <c r="J102" i="2"/>
  <c r="I102" i="2"/>
  <c r="H102" i="2"/>
  <c r="R101" i="2"/>
  <c r="Q101" i="2"/>
  <c r="P101" i="2"/>
  <c r="O101" i="2"/>
  <c r="N101" i="2"/>
  <c r="M101" i="2"/>
  <c r="L101" i="2"/>
  <c r="K101" i="2"/>
  <c r="J101" i="2"/>
  <c r="I101" i="2"/>
  <c r="H101" i="2"/>
  <c r="R100" i="2"/>
  <c r="Q100" i="2"/>
  <c r="P100" i="2"/>
  <c r="O100" i="2"/>
  <c r="N100" i="2"/>
  <c r="M100" i="2"/>
  <c r="L100" i="2"/>
  <c r="K100" i="2"/>
  <c r="J100" i="2"/>
  <c r="I100" i="2"/>
  <c r="H100" i="2"/>
  <c r="R99" i="2"/>
  <c r="Q99" i="2"/>
  <c r="P99" i="2"/>
  <c r="O99" i="2"/>
  <c r="N99" i="2"/>
  <c r="M99" i="2"/>
  <c r="L99" i="2"/>
  <c r="K99" i="2"/>
  <c r="J99" i="2"/>
  <c r="I99" i="2"/>
  <c r="H99" i="2"/>
  <c r="R98" i="2"/>
  <c r="Q98" i="2"/>
  <c r="P98" i="2"/>
  <c r="O98" i="2"/>
  <c r="N98" i="2"/>
  <c r="M98" i="2"/>
  <c r="L98" i="2"/>
  <c r="K98" i="2"/>
  <c r="J98" i="2"/>
  <c r="I98" i="2"/>
  <c r="H98" i="2"/>
  <c r="R97" i="2"/>
  <c r="Q97" i="2"/>
  <c r="P97" i="2"/>
  <c r="O97" i="2"/>
  <c r="N97" i="2"/>
  <c r="M97" i="2"/>
  <c r="L97" i="2"/>
  <c r="K97" i="2"/>
  <c r="J97" i="2"/>
  <c r="I97" i="2"/>
  <c r="H97" i="2"/>
  <c r="R96" i="2"/>
  <c r="Q96" i="2"/>
  <c r="P96" i="2"/>
  <c r="O96" i="2"/>
  <c r="N96" i="2"/>
  <c r="M96" i="2"/>
  <c r="L96" i="2"/>
  <c r="K96" i="2"/>
  <c r="J96" i="2"/>
  <c r="I96" i="2"/>
  <c r="H96" i="2"/>
  <c r="R95" i="2"/>
  <c r="Q95" i="2"/>
  <c r="P95" i="2"/>
  <c r="O95" i="2"/>
  <c r="N95" i="2"/>
  <c r="M95" i="2"/>
  <c r="L95" i="2"/>
  <c r="K95" i="2"/>
  <c r="J95" i="2"/>
  <c r="I95" i="2"/>
  <c r="H95" i="2"/>
  <c r="R94" i="2"/>
  <c r="Q94" i="2"/>
  <c r="P94" i="2"/>
  <c r="O94" i="2"/>
  <c r="N94" i="2"/>
  <c r="M94" i="2"/>
  <c r="L94" i="2"/>
  <c r="K94" i="2"/>
  <c r="J94" i="2"/>
  <c r="I94" i="2"/>
  <c r="H94" i="2"/>
  <c r="R93" i="2"/>
  <c r="Q93" i="2"/>
  <c r="P93" i="2"/>
  <c r="O93" i="2"/>
  <c r="N93" i="2"/>
  <c r="M93" i="2"/>
  <c r="L93" i="2"/>
  <c r="K93" i="2"/>
  <c r="J93" i="2"/>
  <c r="I93" i="2"/>
  <c r="H93" i="2"/>
  <c r="R92" i="2"/>
  <c r="Q92" i="2"/>
  <c r="P92" i="2"/>
  <c r="O92" i="2"/>
  <c r="N92" i="2"/>
  <c r="M92" i="2"/>
  <c r="L92" i="2"/>
  <c r="K92" i="2"/>
  <c r="J92" i="2"/>
  <c r="I92" i="2"/>
  <c r="H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5" i="2"/>
  <c r="R4" i="2"/>
  <c r="R3" i="2"/>
  <c r="R2" i="2"/>
  <c r="R13" i="2"/>
  <c r="Q13" i="2"/>
  <c r="Q7" i="2"/>
  <c r="Q10" i="2" s="1"/>
  <c r="Q5" i="2"/>
  <c r="Q4" i="2"/>
  <c r="Q3" i="2"/>
  <c r="Q2" i="2"/>
  <c r="R7" i="2"/>
  <c r="R11" i="2" s="1"/>
  <c r="Y95" i="1"/>
  <c r="X95" i="1"/>
  <c r="Y92" i="1"/>
  <c r="X92" i="1"/>
  <c r="Y87" i="1"/>
  <c r="X87" i="1"/>
  <c r="Y86" i="1"/>
  <c r="X86" i="1"/>
  <c r="Y83" i="1"/>
  <c r="X83" i="1"/>
  <c r="Y90" i="1"/>
  <c r="X90" i="1"/>
  <c r="Y85" i="1"/>
  <c r="X85" i="1"/>
  <c r="Y82" i="1"/>
  <c r="X82" i="1"/>
  <c r="Y65" i="1"/>
  <c r="X65" i="1"/>
  <c r="Y89" i="1"/>
  <c r="X89" i="1"/>
  <c r="Y80" i="1"/>
  <c r="X80" i="1"/>
  <c r="Y94" i="1"/>
  <c r="X94" i="1"/>
  <c r="Y93" i="1"/>
  <c r="X93" i="1"/>
  <c r="Y91" i="1"/>
  <c r="X91" i="1"/>
  <c r="Y51" i="1"/>
  <c r="X51" i="1"/>
  <c r="Y84" i="1"/>
  <c r="X84" i="1"/>
  <c r="Y88" i="1"/>
  <c r="X88" i="1"/>
  <c r="Y62" i="1"/>
  <c r="X62" i="1"/>
  <c r="Y67" i="1"/>
  <c r="X67" i="1"/>
  <c r="Y81" i="1"/>
  <c r="X81" i="1"/>
  <c r="Y76" i="1"/>
  <c r="X76" i="1"/>
  <c r="Y71" i="1"/>
  <c r="X71" i="1"/>
  <c r="Y74" i="1"/>
  <c r="X74" i="1"/>
  <c r="Y70" i="1"/>
  <c r="X70" i="1"/>
  <c r="Y69" i="1"/>
  <c r="X69" i="1"/>
  <c r="Y79" i="1"/>
  <c r="X79" i="1"/>
  <c r="Y73" i="1"/>
  <c r="X73" i="1"/>
  <c r="Y77" i="1"/>
  <c r="X77" i="1"/>
  <c r="Y56" i="1"/>
  <c r="X56" i="1"/>
  <c r="Y78" i="1"/>
  <c r="X78" i="1"/>
  <c r="Y52" i="1"/>
  <c r="X52" i="1"/>
  <c r="Y50" i="1"/>
  <c r="X50" i="1"/>
  <c r="Y63" i="1"/>
  <c r="X63" i="1"/>
  <c r="Y72" i="1"/>
  <c r="X72" i="1"/>
  <c r="Y53" i="1"/>
  <c r="X53" i="1"/>
  <c r="Y66" i="1"/>
  <c r="X66" i="1"/>
  <c r="Y54" i="1"/>
  <c r="X54" i="1"/>
  <c r="Y75" i="1"/>
  <c r="X75" i="1"/>
  <c r="Y44" i="1"/>
  <c r="X44" i="1"/>
  <c r="Y64" i="1"/>
  <c r="X64" i="1"/>
  <c r="Y45" i="1"/>
  <c r="X45" i="1"/>
  <c r="Y59" i="1"/>
  <c r="X59" i="1"/>
  <c r="Y47" i="1"/>
  <c r="X47" i="1"/>
  <c r="Y68" i="1"/>
  <c r="X68" i="1"/>
  <c r="Y36" i="1"/>
  <c r="X36" i="1"/>
  <c r="Y34" i="1"/>
  <c r="X34" i="1"/>
  <c r="Y61" i="1"/>
  <c r="X61" i="1"/>
  <c r="Y60" i="1"/>
  <c r="X60" i="1"/>
  <c r="Y48" i="1"/>
  <c r="X48" i="1"/>
  <c r="Y24" i="1"/>
  <c r="X24" i="1"/>
  <c r="Y58" i="1"/>
  <c r="X58" i="1"/>
  <c r="Y49" i="1"/>
  <c r="X49" i="1"/>
  <c r="Y57" i="1"/>
  <c r="X57" i="1"/>
  <c r="Y55" i="1"/>
  <c r="X55" i="1"/>
  <c r="Y35" i="1"/>
  <c r="X35" i="1"/>
  <c r="Y32" i="1"/>
  <c r="X32" i="1"/>
  <c r="Y42" i="1"/>
  <c r="X42" i="1"/>
  <c r="Y43" i="1"/>
  <c r="X43" i="1"/>
  <c r="Y46" i="1"/>
  <c r="X46" i="1"/>
  <c r="Y38" i="1"/>
  <c r="X38" i="1"/>
  <c r="Y40" i="1"/>
  <c r="X40" i="1"/>
  <c r="Y41" i="1"/>
  <c r="X41" i="1"/>
  <c r="Y37" i="1"/>
  <c r="X37" i="1"/>
  <c r="Y39" i="1"/>
  <c r="X39" i="1"/>
  <c r="Y33" i="1"/>
  <c r="X33" i="1"/>
  <c r="Y30" i="1"/>
  <c r="X30" i="1"/>
  <c r="Y31" i="1"/>
  <c r="X31" i="1"/>
  <c r="Y27" i="1"/>
  <c r="X27" i="1"/>
  <c r="Y26" i="1"/>
  <c r="X26" i="1"/>
  <c r="Y18" i="1"/>
  <c r="X18" i="1"/>
  <c r="Y29" i="1"/>
  <c r="X29" i="1"/>
  <c r="Y23" i="1"/>
  <c r="X23" i="1"/>
  <c r="Y28" i="1"/>
  <c r="X28" i="1"/>
  <c r="Y20" i="1"/>
  <c r="X20" i="1"/>
  <c r="Y21" i="1"/>
  <c r="X21" i="1"/>
  <c r="Y25" i="1"/>
  <c r="X25" i="1"/>
  <c r="Y22" i="1"/>
  <c r="X22" i="1"/>
  <c r="Y17" i="1"/>
  <c r="X17" i="1"/>
  <c r="Y19" i="1"/>
  <c r="X19" i="1"/>
  <c r="Y14" i="1"/>
  <c r="X14" i="1"/>
  <c r="Y13" i="1"/>
  <c r="X13" i="1"/>
  <c r="Y9" i="1"/>
  <c r="X9" i="1"/>
  <c r="Y15" i="1"/>
  <c r="X15" i="1"/>
  <c r="Y10" i="1"/>
  <c r="X10" i="1"/>
  <c r="Y6" i="1"/>
  <c r="X6" i="1"/>
  <c r="Y12" i="1"/>
  <c r="X12" i="1"/>
  <c r="Y7" i="1"/>
  <c r="X7" i="1"/>
  <c r="Y11" i="1"/>
  <c r="X11" i="1"/>
  <c r="Y8" i="1"/>
  <c r="Y5" i="1"/>
  <c r="Y4" i="1"/>
  <c r="Y3" i="1"/>
  <c r="Y2" i="1"/>
  <c r="X8" i="1"/>
  <c r="X5" i="1"/>
  <c r="X4" i="1"/>
  <c r="X3" i="1"/>
  <c r="X2" i="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D10" i="21"/>
  <c r="J5" i="21"/>
  <c r="K4" i="21"/>
  <c r="K5" i="21" s="1"/>
  <c r="K55" i="20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J5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E13" i="20"/>
  <c r="F13" i="20" s="1"/>
  <c r="G12" i="20"/>
  <c r="E12" i="20"/>
  <c r="F12" i="20" s="1"/>
  <c r="G11" i="20"/>
  <c r="D10" i="20"/>
  <c r="K5" i="20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J5" i="20"/>
  <c r="K4" i="20"/>
  <c r="V92" i="1"/>
  <c r="U92" i="1"/>
  <c r="T92" i="1"/>
  <c r="S92" i="1"/>
  <c r="R92" i="1"/>
  <c r="Q92" i="1"/>
  <c r="P92" i="1"/>
  <c r="V87" i="1"/>
  <c r="U87" i="1"/>
  <c r="T87" i="1"/>
  <c r="S87" i="1"/>
  <c r="R87" i="1"/>
  <c r="Q87" i="1"/>
  <c r="P87" i="1"/>
  <c r="V86" i="1"/>
  <c r="U86" i="1"/>
  <c r="T86" i="1"/>
  <c r="S86" i="1"/>
  <c r="R86" i="1"/>
  <c r="Q86" i="1"/>
  <c r="P86" i="1"/>
  <c r="V83" i="1"/>
  <c r="U83" i="1"/>
  <c r="T83" i="1"/>
  <c r="S83" i="1"/>
  <c r="R83" i="1"/>
  <c r="Q83" i="1"/>
  <c r="P83" i="1"/>
  <c r="V90" i="1"/>
  <c r="U90" i="1"/>
  <c r="T90" i="1"/>
  <c r="S90" i="1"/>
  <c r="R90" i="1"/>
  <c r="Q90" i="1"/>
  <c r="P90" i="1"/>
  <c r="V82" i="1"/>
  <c r="U82" i="1"/>
  <c r="T82" i="1"/>
  <c r="S82" i="1"/>
  <c r="R82" i="1"/>
  <c r="Q82" i="1"/>
  <c r="P82" i="1"/>
  <c r="V85" i="1"/>
  <c r="U85" i="1"/>
  <c r="T85" i="1"/>
  <c r="S85" i="1"/>
  <c r="R85" i="1"/>
  <c r="Q85" i="1"/>
  <c r="P85" i="1"/>
  <c r="V89" i="1"/>
  <c r="U89" i="1"/>
  <c r="T89" i="1"/>
  <c r="S89" i="1"/>
  <c r="R89" i="1"/>
  <c r="Q89" i="1"/>
  <c r="P89" i="1"/>
  <c r="V65" i="1"/>
  <c r="U65" i="1"/>
  <c r="T65" i="1"/>
  <c r="S65" i="1"/>
  <c r="R65" i="1"/>
  <c r="Q65" i="1"/>
  <c r="P65" i="1"/>
  <c r="V80" i="1"/>
  <c r="U80" i="1"/>
  <c r="T80" i="1"/>
  <c r="S80" i="1"/>
  <c r="R80" i="1"/>
  <c r="Q80" i="1"/>
  <c r="P80" i="1"/>
  <c r="P90" i="2"/>
  <c r="O90" i="2"/>
  <c r="N90" i="2"/>
  <c r="M90" i="2"/>
  <c r="L90" i="2"/>
  <c r="K90" i="2"/>
  <c r="J90" i="2"/>
  <c r="I90" i="2"/>
  <c r="H90" i="2"/>
  <c r="P89" i="2"/>
  <c r="O89" i="2"/>
  <c r="N89" i="2"/>
  <c r="M89" i="2"/>
  <c r="L89" i="2"/>
  <c r="K89" i="2"/>
  <c r="J89" i="2"/>
  <c r="I89" i="2"/>
  <c r="H89" i="2"/>
  <c r="P91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1" i="2"/>
  <c r="P20" i="2"/>
  <c r="P18" i="2"/>
  <c r="P17" i="2"/>
  <c r="P16" i="2"/>
  <c r="P15" i="2"/>
  <c r="P14" i="2"/>
  <c r="P5" i="2"/>
  <c r="P4" i="2"/>
  <c r="P3" i="2"/>
  <c r="P2" i="2"/>
  <c r="V15" i="1"/>
  <c r="U15" i="1"/>
  <c r="R15" i="1"/>
  <c r="Q15" i="1"/>
  <c r="P15" i="1"/>
  <c r="V94" i="1"/>
  <c r="U94" i="1"/>
  <c r="T94" i="1"/>
  <c r="S94" i="1"/>
  <c r="R94" i="1"/>
  <c r="Q94" i="1"/>
  <c r="P94" i="1"/>
  <c r="G14" i="19"/>
  <c r="P13" i="2" s="1"/>
  <c r="E14" i="19"/>
  <c r="G13" i="19"/>
  <c r="P22" i="2" s="1"/>
  <c r="E13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1" i="19"/>
  <c r="P7" i="2" s="1"/>
  <c r="D10" i="19"/>
  <c r="B10" i="19"/>
  <c r="L6" i="19"/>
  <c r="L7" i="19" s="1"/>
  <c r="L5" i="19"/>
  <c r="I5" i="19"/>
  <c r="I6" i="19" s="1"/>
  <c r="M4" i="19"/>
  <c r="J4" i="19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E15" i="16"/>
  <c r="E14" i="16"/>
  <c r="E13" i="16"/>
  <c r="E12" i="16"/>
  <c r="S10" i="2" l="1"/>
  <c r="S8" i="2"/>
  <c r="S9" i="2"/>
  <c r="S11" i="2"/>
  <c r="S12" i="2"/>
  <c r="Q11" i="2"/>
  <c r="C15" i="28"/>
  <c r="F15" i="28" s="1"/>
  <c r="AF14" i="1" s="1"/>
  <c r="C12" i="28"/>
  <c r="F12" i="28" s="1"/>
  <c r="AF7" i="1" s="1"/>
  <c r="C25" i="28"/>
  <c r="F25" i="28" s="1"/>
  <c r="C22" i="28"/>
  <c r="F22" i="28" s="1"/>
  <c r="C24" i="28"/>
  <c r="F24" i="28" s="1"/>
  <c r="C16" i="28"/>
  <c r="F16" i="28" s="1"/>
  <c r="AF11" i="1" s="1"/>
  <c r="C17" i="28"/>
  <c r="F17" i="28" s="1"/>
  <c r="AF8" i="1" s="1"/>
  <c r="C18" i="28"/>
  <c r="F18" i="28" s="1"/>
  <c r="C13" i="28"/>
  <c r="F13" i="28" s="1"/>
  <c r="AF12" i="1" s="1"/>
  <c r="C23" i="28"/>
  <c r="F23" i="28" s="1"/>
  <c r="C14" i="28"/>
  <c r="F14" i="28" s="1"/>
  <c r="AF6" i="1" s="1"/>
  <c r="C17" i="26"/>
  <c r="F17" i="26" s="1"/>
  <c r="C16" i="26"/>
  <c r="P11" i="2"/>
  <c r="P12" i="2"/>
  <c r="P9" i="2"/>
  <c r="J15" i="19"/>
  <c r="J16" i="19" s="1"/>
  <c r="J17" i="19" s="1"/>
  <c r="J18" i="19" s="1"/>
  <c r="J19" i="19" s="1"/>
  <c r="J20" i="19" s="1"/>
  <c r="J21" i="19" s="1"/>
  <c r="M5" i="19"/>
  <c r="M6" i="19" s="1"/>
  <c r="M7" i="19" s="1"/>
  <c r="M8" i="19" s="1"/>
  <c r="M9" i="19" s="1"/>
  <c r="M10" i="19" s="1"/>
  <c r="M11" i="19" s="1"/>
  <c r="M12" i="19" s="1"/>
  <c r="M13" i="19" s="1"/>
  <c r="P19" i="2"/>
  <c r="C18" i="26"/>
  <c r="F18" i="26" s="1"/>
  <c r="C19" i="26"/>
  <c r="F19" i="26" s="1"/>
  <c r="C22" i="26"/>
  <c r="F22" i="26" s="1"/>
  <c r="C23" i="26"/>
  <c r="F23" i="26" s="1"/>
  <c r="J43" i="26"/>
  <c r="C24" i="26"/>
  <c r="F24" i="26" s="1"/>
  <c r="J8" i="24"/>
  <c r="F27" i="23"/>
  <c r="C25" i="23"/>
  <c r="F25" i="23" s="1"/>
  <c r="C28" i="23"/>
  <c r="C26" i="23"/>
  <c r="F26" i="23"/>
  <c r="F24" i="23"/>
  <c r="F28" i="23"/>
  <c r="C12" i="22"/>
  <c r="C17" i="22"/>
  <c r="C19" i="22"/>
  <c r="C20" i="22"/>
  <c r="C27" i="22"/>
  <c r="C14" i="22"/>
  <c r="C22" i="22"/>
  <c r="C21" i="22"/>
  <c r="C13" i="22"/>
  <c r="C18" i="22"/>
  <c r="C15" i="22"/>
  <c r="C23" i="22"/>
  <c r="C25" i="22"/>
  <c r="C16" i="22"/>
  <c r="C24" i="22"/>
  <c r="C26" i="22"/>
  <c r="C28" i="22"/>
  <c r="N6" i="22"/>
  <c r="L7" i="23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E22" i="23"/>
  <c r="E17" i="23"/>
  <c r="E14" i="23"/>
  <c r="E12" i="23"/>
  <c r="E19" i="23"/>
  <c r="E23" i="23"/>
  <c r="E21" i="23"/>
  <c r="E20" i="23"/>
  <c r="E18" i="23"/>
  <c r="E16" i="23"/>
  <c r="E15" i="23"/>
  <c r="E13" i="23"/>
  <c r="C12" i="23"/>
  <c r="C13" i="23"/>
  <c r="C14" i="23"/>
  <c r="C15" i="23"/>
  <c r="C16" i="23"/>
  <c r="C17" i="23"/>
  <c r="F17" i="23" s="1"/>
  <c r="C18" i="23"/>
  <c r="F18" i="23" s="1"/>
  <c r="C19" i="23"/>
  <c r="C20" i="23"/>
  <c r="C21" i="23"/>
  <c r="C22" i="23"/>
  <c r="C23" i="23"/>
  <c r="O6" i="22"/>
  <c r="O7" i="22" s="1"/>
  <c r="O8" i="22" s="1"/>
  <c r="O9" i="22" s="1"/>
  <c r="O10" i="22" s="1"/>
  <c r="O11" i="22" s="1"/>
  <c r="O12" i="22" s="1"/>
  <c r="O13" i="22" s="1"/>
  <c r="O14" i="22" s="1"/>
  <c r="O15" i="22" s="1"/>
  <c r="O16" i="22" s="1"/>
  <c r="O17" i="22" s="1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O37" i="22" s="1"/>
  <c r="O38" i="22" s="1"/>
  <c r="O39" i="22" s="1"/>
  <c r="O40" i="22" s="1"/>
  <c r="O41" i="22" s="1"/>
  <c r="O42" i="22" s="1"/>
  <c r="O43" i="22" s="1"/>
  <c r="O44" i="22" s="1"/>
  <c r="O45" i="22" s="1"/>
  <c r="O46" i="22" s="1"/>
  <c r="O47" i="22" s="1"/>
  <c r="O48" i="22" s="1"/>
  <c r="O49" i="22" s="1"/>
  <c r="O50" i="22" s="1"/>
  <c r="O51" i="22" s="1"/>
  <c r="O52" i="22" s="1"/>
  <c r="O53" i="22" s="1"/>
  <c r="O54" i="22" s="1"/>
  <c r="O55" i="22" s="1"/>
  <c r="O56" i="22" s="1"/>
  <c r="O57" i="22" s="1"/>
  <c r="O58" i="22" s="1"/>
  <c r="O59" i="22" s="1"/>
  <c r="O60" i="22" s="1"/>
  <c r="O61" i="22" s="1"/>
  <c r="O62" i="22" s="1"/>
  <c r="O63" i="22" s="1"/>
  <c r="O64" i="22" s="1"/>
  <c r="O65" i="22" s="1"/>
  <c r="O66" i="22" s="1"/>
  <c r="O67" i="22" s="1"/>
  <c r="O68" i="22" s="1"/>
  <c r="O69" i="22" s="1"/>
  <c r="O70" i="22" s="1"/>
  <c r="O71" i="22" s="1"/>
  <c r="Q7" i="22"/>
  <c r="Q8" i="2"/>
  <c r="Q12" i="2"/>
  <c r="R10" i="2"/>
  <c r="R12" i="2"/>
  <c r="R8" i="2"/>
  <c r="K16" i="1"/>
  <c r="E13" i="21"/>
  <c r="F13" i="21" s="1"/>
  <c r="K6" i="21"/>
  <c r="K7" i="21" s="1"/>
  <c r="K8" i="21" s="1"/>
  <c r="K9" i="21" s="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K40" i="21" s="1"/>
  <c r="K41" i="21" s="1"/>
  <c r="K42" i="21" s="1"/>
  <c r="K43" i="21" s="1"/>
  <c r="K44" i="21" s="1"/>
  <c r="K45" i="21" s="1"/>
  <c r="K46" i="21" s="1"/>
  <c r="K47" i="21" s="1"/>
  <c r="K48" i="21" s="1"/>
  <c r="K49" i="21" s="1"/>
  <c r="K50" i="21" s="1"/>
  <c r="K51" i="21" s="1"/>
  <c r="K52" i="21" s="1"/>
  <c r="K53" i="21" s="1"/>
  <c r="K54" i="21" s="1"/>
  <c r="K55" i="21" s="1"/>
  <c r="K56" i="21" s="1"/>
  <c r="K57" i="21" s="1"/>
  <c r="K58" i="21" s="1"/>
  <c r="K59" i="21" s="1"/>
  <c r="K60" i="21" s="1"/>
  <c r="K61" i="21" s="1"/>
  <c r="K62" i="21" s="1"/>
  <c r="K63" i="21" s="1"/>
  <c r="K64" i="21" s="1"/>
  <c r="K65" i="21" s="1"/>
  <c r="K66" i="21" s="1"/>
  <c r="E12" i="21"/>
  <c r="F12" i="21" s="1"/>
  <c r="J6" i="21"/>
  <c r="E14" i="21"/>
  <c r="F14" i="21" s="1"/>
  <c r="J56" i="20"/>
  <c r="J6" i="20"/>
  <c r="E14" i="20"/>
  <c r="F14" i="20" s="1"/>
  <c r="I16" i="1"/>
  <c r="J16" i="1"/>
  <c r="I92" i="1"/>
  <c r="K92" i="1"/>
  <c r="J92" i="1"/>
  <c r="K87" i="1"/>
  <c r="J87" i="1"/>
  <c r="I87" i="1"/>
  <c r="K86" i="1"/>
  <c r="I83" i="1"/>
  <c r="I86" i="1"/>
  <c r="J86" i="1"/>
  <c r="K83" i="1"/>
  <c r="J83" i="1"/>
  <c r="K90" i="1"/>
  <c r="I90" i="1"/>
  <c r="J90" i="1"/>
  <c r="K82" i="1"/>
  <c r="I82" i="1"/>
  <c r="K85" i="1"/>
  <c r="J82" i="1"/>
  <c r="I85" i="1"/>
  <c r="J85" i="1"/>
  <c r="K89" i="1"/>
  <c r="I89" i="1"/>
  <c r="J89" i="1"/>
  <c r="K65" i="1"/>
  <c r="K80" i="1"/>
  <c r="I65" i="1"/>
  <c r="J65" i="1"/>
  <c r="I80" i="1"/>
  <c r="J80" i="1"/>
  <c r="P10" i="2"/>
  <c r="P8" i="2"/>
  <c r="I94" i="1"/>
  <c r="J94" i="1"/>
  <c r="K94" i="1"/>
  <c r="I7" i="19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I95" i="19" s="1"/>
  <c r="I96" i="19" s="1"/>
  <c r="I97" i="19" s="1"/>
  <c r="I98" i="19" s="1"/>
  <c r="I99" i="19" s="1"/>
  <c r="I100" i="19" s="1"/>
  <c r="I101" i="19" s="1"/>
  <c r="I102" i="19" s="1"/>
  <c r="I103" i="19" s="1"/>
  <c r="E24" i="19"/>
  <c r="L8" i="19"/>
  <c r="L9" i="19" s="1"/>
  <c r="L10" i="19" s="1"/>
  <c r="L11" i="19" s="1"/>
  <c r="L12" i="19" s="1"/>
  <c r="L13" i="19" s="1"/>
  <c r="E19" i="19"/>
  <c r="C12" i="19"/>
  <c r="C18" i="19"/>
  <c r="E18" i="19"/>
  <c r="E22" i="19"/>
  <c r="E26" i="19"/>
  <c r="E21" i="19"/>
  <c r="E25" i="19"/>
  <c r="C16" i="19"/>
  <c r="C20" i="19"/>
  <c r="C24" i="19"/>
  <c r="E16" i="19"/>
  <c r="E20" i="19"/>
  <c r="G11" i="17"/>
  <c r="N91" i="2"/>
  <c r="M91" i="2"/>
  <c r="L91" i="2"/>
  <c r="K91" i="2"/>
  <c r="J91" i="2"/>
  <c r="I91" i="2"/>
  <c r="H91" i="2"/>
  <c r="O88" i="2"/>
  <c r="N88" i="2"/>
  <c r="M88" i="2"/>
  <c r="L88" i="2"/>
  <c r="K88" i="2"/>
  <c r="J88" i="2"/>
  <c r="I88" i="2"/>
  <c r="H88" i="2"/>
  <c r="M87" i="2"/>
  <c r="L87" i="2"/>
  <c r="K87" i="2"/>
  <c r="J87" i="2"/>
  <c r="I87" i="2"/>
  <c r="H87" i="2"/>
  <c r="M86" i="2"/>
  <c r="L86" i="2"/>
  <c r="K86" i="2"/>
  <c r="J86" i="2"/>
  <c r="I86" i="2"/>
  <c r="H86" i="2"/>
  <c r="O85" i="2"/>
  <c r="M85" i="2"/>
  <c r="L85" i="2"/>
  <c r="K85" i="2"/>
  <c r="J85" i="2"/>
  <c r="I85" i="2"/>
  <c r="H85" i="2"/>
  <c r="M84" i="2"/>
  <c r="L84" i="2"/>
  <c r="K84" i="2"/>
  <c r="J84" i="2"/>
  <c r="I84" i="2"/>
  <c r="H84" i="2"/>
  <c r="M83" i="2"/>
  <c r="L83" i="2"/>
  <c r="K83" i="2"/>
  <c r="J83" i="2"/>
  <c r="I83" i="2"/>
  <c r="H83" i="2"/>
  <c r="O82" i="2"/>
  <c r="N82" i="2"/>
  <c r="M82" i="2"/>
  <c r="L82" i="2"/>
  <c r="K82" i="2"/>
  <c r="J82" i="2"/>
  <c r="I82" i="2"/>
  <c r="H82" i="2"/>
  <c r="M81" i="2"/>
  <c r="L81" i="2"/>
  <c r="K81" i="2"/>
  <c r="J81" i="2"/>
  <c r="I81" i="2"/>
  <c r="H81" i="2"/>
  <c r="O80" i="2"/>
  <c r="N80" i="2"/>
  <c r="M80" i="2"/>
  <c r="L80" i="2"/>
  <c r="K80" i="2"/>
  <c r="J80" i="2"/>
  <c r="I80" i="2"/>
  <c r="H80" i="2"/>
  <c r="M79" i="2"/>
  <c r="L79" i="2"/>
  <c r="K79" i="2"/>
  <c r="J79" i="2"/>
  <c r="I79" i="2"/>
  <c r="H79" i="2"/>
  <c r="M78" i="2"/>
  <c r="L78" i="2"/>
  <c r="K78" i="2"/>
  <c r="J78" i="2"/>
  <c r="I78" i="2"/>
  <c r="H78" i="2"/>
  <c r="M77" i="2"/>
  <c r="L77" i="2"/>
  <c r="K77" i="2"/>
  <c r="J77" i="2"/>
  <c r="I77" i="2"/>
  <c r="H77" i="2"/>
  <c r="O76" i="2"/>
  <c r="N76" i="2"/>
  <c r="O63" i="2"/>
  <c r="N63" i="2"/>
  <c r="O57" i="2"/>
  <c r="N57" i="2"/>
  <c r="O56" i="2"/>
  <c r="O54" i="2"/>
  <c r="N54" i="2"/>
  <c r="O34" i="2"/>
  <c r="O33" i="2"/>
  <c r="N33" i="2"/>
  <c r="O30" i="2"/>
  <c r="N30" i="2"/>
  <c r="O27" i="2"/>
  <c r="N27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O7" i="2"/>
  <c r="O12" i="2" s="1"/>
  <c r="O5" i="2"/>
  <c r="O4" i="2"/>
  <c r="O3" i="2"/>
  <c r="O2" i="2"/>
  <c r="N13" i="2"/>
  <c r="N7" i="2"/>
  <c r="N12" i="2" s="1"/>
  <c r="N5" i="2"/>
  <c r="N4" i="2"/>
  <c r="N3" i="2"/>
  <c r="N2" i="2"/>
  <c r="O8" i="2"/>
  <c r="G11" i="18"/>
  <c r="J22" i="19" l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C13" i="19"/>
  <c r="F13" i="19" s="1"/>
  <c r="E12" i="19"/>
  <c r="F24" i="19"/>
  <c r="F16" i="19"/>
  <c r="J44" i="26"/>
  <c r="J45" i="26" s="1"/>
  <c r="J46" i="26" s="1"/>
  <c r="C25" i="26"/>
  <c r="F25" i="26" s="1"/>
  <c r="J9" i="24"/>
  <c r="L92" i="1"/>
  <c r="F21" i="23"/>
  <c r="F22" i="23"/>
  <c r="F13" i="23"/>
  <c r="F16" i="23"/>
  <c r="F20" i="23"/>
  <c r="F12" i="23"/>
  <c r="N7" i="22"/>
  <c r="F14" i="23"/>
  <c r="F19" i="23"/>
  <c r="F23" i="23"/>
  <c r="F15" i="23"/>
  <c r="Q8" i="22"/>
  <c r="J7" i="21"/>
  <c r="J57" i="20"/>
  <c r="J7" i="20"/>
  <c r="L16" i="1"/>
  <c r="L87" i="1"/>
  <c r="L83" i="1"/>
  <c r="L90" i="1"/>
  <c r="L86" i="1"/>
  <c r="L82" i="1"/>
  <c r="L85" i="1"/>
  <c r="L89" i="1"/>
  <c r="L65" i="1"/>
  <c r="L80" i="1"/>
  <c r="L94" i="1"/>
  <c r="F20" i="19"/>
  <c r="F18" i="19"/>
  <c r="C15" i="19"/>
  <c r="C23" i="19"/>
  <c r="F12" i="19"/>
  <c r="C17" i="19"/>
  <c r="E15" i="19"/>
  <c r="C21" i="19"/>
  <c r="F21" i="19" s="1"/>
  <c r="C26" i="19"/>
  <c r="F26" i="19" s="1"/>
  <c r="C19" i="19"/>
  <c r="F19" i="19" s="1"/>
  <c r="E17" i="19"/>
  <c r="C22" i="19"/>
  <c r="F22" i="19" s="1"/>
  <c r="E23" i="19"/>
  <c r="C25" i="19"/>
  <c r="F25" i="19" s="1"/>
  <c r="O10" i="2"/>
  <c r="O11" i="2"/>
  <c r="N8" i="2"/>
  <c r="N10" i="2"/>
  <c r="N11" i="2"/>
  <c r="J37" i="19" l="1"/>
  <c r="J38" i="19" s="1"/>
  <c r="J39" i="19" s="1"/>
  <c r="J40" i="19" s="1"/>
  <c r="J41" i="19" s="1"/>
  <c r="J42" i="19" s="1"/>
  <c r="J43" i="19" s="1"/>
  <c r="J44" i="19" s="1"/>
  <c r="J45" i="19" s="1"/>
  <c r="J46" i="19" s="1"/>
  <c r="J47" i="19" s="1"/>
  <c r="J48" i="19" s="1"/>
  <c r="J49" i="19" s="1"/>
  <c r="J50" i="19" s="1"/>
  <c r="J51" i="19" s="1"/>
  <c r="J52" i="19" s="1"/>
  <c r="J53" i="19" s="1"/>
  <c r="J54" i="19" s="1"/>
  <c r="J55" i="19" s="1"/>
  <c r="J56" i="19" s="1"/>
  <c r="J57" i="19" s="1"/>
  <c r="J58" i="19" s="1"/>
  <c r="J59" i="19" s="1"/>
  <c r="J60" i="19" s="1"/>
  <c r="J61" i="19" s="1"/>
  <c r="J62" i="19" s="1"/>
  <c r="J63" i="19" s="1"/>
  <c r="J64" i="19" s="1"/>
  <c r="J65" i="19" s="1"/>
  <c r="J66" i="19" s="1"/>
  <c r="J67" i="19" s="1"/>
  <c r="J68" i="19" s="1"/>
  <c r="J69" i="19" s="1"/>
  <c r="J70" i="19" s="1"/>
  <c r="J71" i="19" s="1"/>
  <c r="J72" i="19" s="1"/>
  <c r="J73" i="19" s="1"/>
  <c r="J74" i="19" s="1"/>
  <c r="J75" i="19" s="1"/>
  <c r="J76" i="19" s="1"/>
  <c r="J77" i="19" s="1"/>
  <c r="J78" i="19" s="1"/>
  <c r="J79" i="19" s="1"/>
  <c r="J80" i="19" s="1"/>
  <c r="J81" i="19" s="1"/>
  <c r="J82" i="19" s="1"/>
  <c r="J83" i="19" s="1"/>
  <c r="J84" i="19" s="1"/>
  <c r="J85" i="19" s="1"/>
  <c r="J86" i="19" s="1"/>
  <c r="J87" i="19" s="1"/>
  <c r="J88" i="19" s="1"/>
  <c r="J89" i="19" s="1"/>
  <c r="J90" i="19" s="1"/>
  <c r="J91" i="19" s="1"/>
  <c r="J92" i="19" s="1"/>
  <c r="J93" i="19" s="1"/>
  <c r="J94" i="19" s="1"/>
  <c r="J95" i="19" s="1"/>
  <c r="J96" i="19" s="1"/>
  <c r="J97" i="19" s="1"/>
  <c r="J98" i="19" s="1"/>
  <c r="J99" i="19" s="1"/>
  <c r="J100" i="19" s="1"/>
  <c r="J101" i="19" s="1"/>
  <c r="J102" i="19" s="1"/>
  <c r="J103" i="19" s="1"/>
  <c r="C14" i="19"/>
  <c r="F14" i="19" s="1"/>
  <c r="F17" i="19"/>
  <c r="E12" i="26"/>
  <c r="F12" i="26" s="1"/>
  <c r="E15" i="26"/>
  <c r="F15" i="26" s="1"/>
  <c r="J47" i="26"/>
  <c r="C26" i="26"/>
  <c r="F26" i="26" s="1"/>
  <c r="J10" i="24"/>
  <c r="N8" i="22"/>
  <c r="Q9" i="22"/>
  <c r="J8" i="21"/>
  <c r="E15" i="21"/>
  <c r="F15" i="21" s="1"/>
  <c r="E16" i="21"/>
  <c r="F16" i="21" s="1"/>
  <c r="J58" i="20"/>
  <c r="J8" i="20"/>
  <c r="E15" i="20"/>
  <c r="F15" i="20" s="1"/>
  <c r="F15" i="19"/>
  <c r="F23" i="19"/>
  <c r="U95" i="1"/>
  <c r="V93" i="1"/>
  <c r="U93" i="1"/>
  <c r="V84" i="1"/>
  <c r="V67" i="1"/>
  <c r="U67" i="1"/>
  <c r="V76" i="1"/>
  <c r="U76" i="1"/>
  <c r="V79" i="1"/>
  <c r="U79" i="1"/>
  <c r="V75" i="1"/>
  <c r="U75" i="1"/>
  <c r="V30" i="1"/>
  <c r="V68" i="1"/>
  <c r="U68" i="1"/>
  <c r="V36" i="1"/>
  <c r="V61" i="1"/>
  <c r="U61" i="1"/>
  <c r="V9" i="1"/>
  <c r="U9" i="1"/>
  <c r="V18" i="1"/>
  <c r="U18" i="1"/>
  <c r="V28" i="1"/>
  <c r="U28" i="1"/>
  <c r="V21" i="1"/>
  <c r="U21" i="1"/>
  <c r="V25" i="1"/>
  <c r="U25" i="1"/>
  <c r="V22" i="1"/>
  <c r="U22" i="1"/>
  <c r="V17" i="1"/>
  <c r="U17" i="1"/>
  <c r="V19" i="1"/>
  <c r="U19" i="1"/>
  <c r="V13" i="1"/>
  <c r="U13" i="1"/>
  <c r="V14" i="1"/>
  <c r="U14" i="1"/>
  <c r="V10" i="1"/>
  <c r="U10" i="1"/>
  <c r="V6" i="1"/>
  <c r="U6" i="1"/>
  <c r="V12" i="1"/>
  <c r="U12" i="1"/>
  <c r="V11" i="1"/>
  <c r="U11" i="1"/>
  <c r="V7" i="1"/>
  <c r="U7" i="1"/>
  <c r="V5" i="1"/>
  <c r="V4" i="1"/>
  <c r="V3" i="1"/>
  <c r="V2" i="1"/>
  <c r="V8" i="1"/>
  <c r="U8" i="1"/>
  <c r="U5" i="1"/>
  <c r="U4" i="1"/>
  <c r="U3" i="1"/>
  <c r="U2" i="1"/>
  <c r="T95" i="1"/>
  <c r="T88" i="1"/>
  <c r="T81" i="1"/>
  <c r="T70" i="1"/>
  <c r="T56" i="1"/>
  <c r="T71" i="1"/>
  <c r="T50" i="1"/>
  <c r="T51" i="1"/>
  <c r="T69" i="1"/>
  <c r="T44" i="1"/>
  <c r="T34" i="1"/>
  <c r="T47" i="1"/>
  <c r="T91" i="1"/>
  <c r="T52" i="1"/>
  <c r="T53" i="1"/>
  <c r="T54" i="1"/>
  <c r="T24" i="1"/>
  <c r="T78" i="1"/>
  <c r="T62" i="1"/>
  <c r="T93" i="1"/>
  <c r="T84" i="1"/>
  <c r="T42" i="1"/>
  <c r="T63" i="1"/>
  <c r="T73" i="1"/>
  <c r="T45" i="1"/>
  <c r="T77" i="1"/>
  <c r="T67" i="1"/>
  <c r="T72" i="1"/>
  <c r="T76" i="1"/>
  <c r="T74" i="1"/>
  <c r="T60" i="1"/>
  <c r="T48" i="1"/>
  <c r="T66" i="1"/>
  <c r="T38" i="1"/>
  <c r="T31" i="1"/>
  <c r="T64" i="1"/>
  <c r="T35" i="1"/>
  <c r="T59" i="1"/>
  <c r="T27" i="1"/>
  <c r="T79" i="1"/>
  <c r="T49" i="1"/>
  <c r="T55" i="1"/>
  <c r="T58" i="1"/>
  <c r="T32" i="1"/>
  <c r="T46" i="1"/>
  <c r="T26" i="1"/>
  <c r="T41" i="1"/>
  <c r="T57" i="1"/>
  <c r="T75" i="1"/>
  <c r="T43" i="1"/>
  <c r="T40" i="1"/>
  <c r="T39" i="1"/>
  <c r="T37" i="1"/>
  <c r="T33" i="1"/>
  <c r="T30" i="1"/>
  <c r="T68" i="1"/>
  <c r="T36" i="1"/>
  <c r="T61" i="1"/>
  <c r="T29" i="1"/>
  <c r="T23" i="1"/>
  <c r="T9" i="1"/>
  <c r="T18" i="1"/>
  <c r="T28" i="1"/>
  <c r="T20" i="1"/>
  <c r="T21" i="1"/>
  <c r="K21" i="1" s="1"/>
  <c r="T25" i="1"/>
  <c r="T22" i="1"/>
  <c r="T17" i="1"/>
  <c r="K17" i="1" s="1"/>
  <c r="T19" i="1"/>
  <c r="T13" i="1"/>
  <c r="T14" i="1"/>
  <c r="T10" i="1"/>
  <c r="T6" i="1"/>
  <c r="T5" i="1"/>
  <c r="T4" i="1"/>
  <c r="T3" i="1"/>
  <c r="T2" i="1"/>
  <c r="G64" i="18"/>
  <c r="G63" i="18"/>
  <c r="G62" i="18"/>
  <c r="O86" i="2" s="1"/>
  <c r="G61" i="18"/>
  <c r="O46" i="2" s="1"/>
  <c r="G60" i="18"/>
  <c r="O47" i="2" s="1"/>
  <c r="G59" i="18"/>
  <c r="O91" i="2" s="1"/>
  <c r="G58" i="18"/>
  <c r="O87" i="2" s="1"/>
  <c r="G57" i="18"/>
  <c r="O42" i="2" s="1"/>
  <c r="G56" i="18"/>
  <c r="O73" i="2" s="1"/>
  <c r="G55" i="18"/>
  <c r="O29" i="2" s="1"/>
  <c r="G54" i="18"/>
  <c r="O43" i="2" s="1"/>
  <c r="G53" i="18"/>
  <c r="O65" i="2" s="1"/>
  <c r="G52" i="18"/>
  <c r="O49" i="2" s="1"/>
  <c r="G51" i="18"/>
  <c r="O81" i="2" s="1"/>
  <c r="G50" i="18"/>
  <c r="O67" i="2" s="1"/>
  <c r="G49" i="18"/>
  <c r="O84" i="2" s="1"/>
  <c r="G48" i="18"/>
  <c r="O74" i="2" s="1"/>
  <c r="G47" i="18"/>
  <c r="O72" i="2" s="1"/>
  <c r="G46" i="18"/>
  <c r="O83" i="2" s="1"/>
  <c r="G45" i="18"/>
  <c r="O59" i="2" s="1"/>
  <c r="G44" i="18"/>
  <c r="O77" i="2" s="1"/>
  <c r="G43" i="18"/>
  <c r="O61" i="2" s="1"/>
  <c r="G42" i="18"/>
  <c r="O79" i="2" s="1"/>
  <c r="G41" i="18"/>
  <c r="O78" i="2" s="1"/>
  <c r="G40" i="18"/>
  <c r="O50" i="2" s="1"/>
  <c r="G39" i="18"/>
  <c r="O60" i="2" s="1"/>
  <c r="G38" i="18"/>
  <c r="O68" i="2" s="1"/>
  <c r="G37" i="18"/>
  <c r="O62" i="2" s="1"/>
  <c r="G36" i="18"/>
  <c r="O75" i="2" s="1"/>
  <c r="G35" i="18"/>
  <c r="O53" i="2" s="1"/>
  <c r="G34" i="18"/>
  <c r="O64" i="2" s="1"/>
  <c r="G33" i="18"/>
  <c r="O48" i="2" s="1"/>
  <c r="G32" i="18"/>
  <c r="O71" i="2" s="1"/>
  <c r="G31" i="18"/>
  <c r="O70" i="2" s="1"/>
  <c r="G30" i="18"/>
  <c r="O52" i="2" s="1"/>
  <c r="G29" i="18"/>
  <c r="O66" i="2" s="1"/>
  <c r="G28" i="18"/>
  <c r="O58" i="2" s="1"/>
  <c r="G27" i="18"/>
  <c r="O40" i="2" s="1"/>
  <c r="G26" i="18"/>
  <c r="O38" i="2" s="1"/>
  <c r="G25" i="18"/>
  <c r="O44" i="2" s="1"/>
  <c r="G24" i="18"/>
  <c r="O41" i="2" s="1"/>
  <c r="G23" i="18"/>
  <c r="O36" i="2" s="1"/>
  <c r="G22" i="18"/>
  <c r="O39" i="2" s="1"/>
  <c r="G21" i="18"/>
  <c r="O37" i="2" s="1"/>
  <c r="G20" i="18"/>
  <c r="O31" i="2" s="1"/>
  <c r="G19" i="18"/>
  <c r="O69" i="2" s="1"/>
  <c r="G18" i="18"/>
  <c r="O55" i="2" s="1"/>
  <c r="G17" i="18"/>
  <c r="O45" i="2" s="1"/>
  <c r="G16" i="18"/>
  <c r="O32" i="2" s="1"/>
  <c r="G15" i="18"/>
  <c r="O35" i="2" s="1"/>
  <c r="G14" i="18"/>
  <c r="O28" i="2" s="1"/>
  <c r="G13" i="18"/>
  <c r="O51" i="2" s="1"/>
  <c r="G12" i="18"/>
  <c r="O26" i="2" s="1"/>
  <c r="E12" i="18"/>
  <c r="F12" i="18" s="1"/>
  <c r="V20" i="1" s="1"/>
  <c r="D10" i="18"/>
  <c r="J6" i="18"/>
  <c r="K5" i="18"/>
  <c r="E13" i="18" s="1"/>
  <c r="F13" i="18" s="1"/>
  <c r="V24" i="1" s="1"/>
  <c r="J5" i="18"/>
  <c r="K4" i="18"/>
  <c r="J48" i="17"/>
  <c r="J49" i="17" s="1"/>
  <c r="J50" i="17" s="1"/>
  <c r="J51" i="17" s="1"/>
  <c r="J52" i="17" s="1"/>
  <c r="J53" i="17" s="1"/>
  <c r="J54" i="17" s="1"/>
  <c r="J55" i="17" s="1"/>
  <c r="J56" i="17" s="1"/>
  <c r="G64" i="17"/>
  <c r="N37" i="2" s="1"/>
  <c r="G63" i="17"/>
  <c r="N56" i="2" s="1"/>
  <c r="G62" i="17"/>
  <c r="N73" i="2" s="1"/>
  <c r="G61" i="17"/>
  <c r="N65" i="2" s="1"/>
  <c r="G60" i="17"/>
  <c r="N83" i="2" s="1"/>
  <c r="G59" i="17"/>
  <c r="N85" i="2" s="1"/>
  <c r="G58" i="17"/>
  <c r="N68" i="2" s="1"/>
  <c r="G57" i="17"/>
  <c r="N84" i="2" s="1"/>
  <c r="G56" i="17"/>
  <c r="N45" i="2" s="1"/>
  <c r="G55" i="17"/>
  <c r="N79" i="2" s="1"/>
  <c r="G54" i="17"/>
  <c r="N69" i="2" s="1"/>
  <c r="G53" i="17"/>
  <c r="N72" i="2" s="1"/>
  <c r="G52" i="17"/>
  <c r="N81" i="2" s="1"/>
  <c r="G51" i="17"/>
  <c r="N74" i="2" s="1"/>
  <c r="G50" i="17"/>
  <c r="N67" i="2" s="1"/>
  <c r="G49" i="17"/>
  <c r="N87" i="2" s="1"/>
  <c r="G48" i="17"/>
  <c r="N86" i="2" s="1"/>
  <c r="G47" i="17"/>
  <c r="N59" i="2" s="1"/>
  <c r="G46" i="17"/>
  <c r="N61" i="2" s="1"/>
  <c r="G45" i="17"/>
  <c r="N78" i="2" s="1"/>
  <c r="G44" i="17"/>
  <c r="N70" i="2" s="1"/>
  <c r="G43" i="17"/>
  <c r="N71" i="2" s="1"/>
  <c r="G42" i="17"/>
  <c r="N66" i="2" s="1"/>
  <c r="G41" i="17"/>
  <c r="N75" i="2" s="1"/>
  <c r="G40" i="17"/>
  <c r="N77" i="2" s="1"/>
  <c r="G39" i="17"/>
  <c r="N60" i="2" s="1"/>
  <c r="G38" i="17"/>
  <c r="N52" i="2" s="1"/>
  <c r="G37" i="17"/>
  <c r="N50" i="2" s="1"/>
  <c r="G36" i="17"/>
  <c r="N47" i="2" s="1"/>
  <c r="G35" i="17"/>
  <c r="N64" i="2" s="1"/>
  <c r="G34" i="17"/>
  <c r="N48" i="2" s="1"/>
  <c r="G33" i="17"/>
  <c r="N40" i="2" s="1"/>
  <c r="G32" i="17"/>
  <c r="N53" i="2" s="1"/>
  <c r="G31" i="17"/>
  <c r="N49" i="2" s="1"/>
  <c r="G30" i="17"/>
  <c r="N38" i="2" s="1"/>
  <c r="G29" i="17"/>
  <c r="N43" i="2" s="1"/>
  <c r="G28" i="17"/>
  <c r="N62" i="2" s="1"/>
  <c r="G27" i="17"/>
  <c r="N41" i="2" s="1"/>
  <c r="G26" i="17"/>
  <c r="N39" i="2" s="1"/>
  <c r="G25" i="17"/>
  <c r="N36" i="2" s="1"/>
  <c r="G24" i="17"/>
  <c r="N35" i="2" s="1"/>
  <c r="G23" i="17"/>
  <c r="N44" i="2" s="1"/>
  <c r="G22" i="17"/>
  <c r="N51" i="2" s="1"/>
  <c r="G21" i="17"/>
  <c r="N55" i="2" s="1"/>
  <c r="G20" i="17"/>
  <c r="N58" i="2" s="1"/>
  <c r="G19" i="17"/>
  <c r="N46" i="2" s="1"/>
  <c r="G18" i="17"/>
  <c r="N34" i="2" s="1"/>
  <c r="G17" i="17"/>
  <c r="N28" i="2" s="1"/>
  <c r="G16" i="17"/>
  <c r="N32" i="2" s="1"/>
  <c r="G15" i="17"/>
  <c r="N42" i="2" s="1"/>
  <c r="G14" i="17"/>
  <c r="N26" i="2" s="1"/>
  <c r="G13" i="17"/>
  <c r="N29" i="2" s="1"/>
  <c r="G12" i="17"/>
  <c r="N31" i="2" s="1"/>
  <c r="E12" i="17"/>
  <c r="F12" i="17" s="1"/>
  <c r="U26" i="1" s="1"/>
  <c r="D10" i="17"/>
  <c r="J5" i="17"/>
  <c r="K4" i="17"/>
  <c r="K5" i="17" s="1"/>
  <c r="S81" i="1"/>
  <c r="R81" i="1"/>
  <c r="Q81" i="1"/>
  <c r="P81" i="1"/>
  <c r="S70" i="1"/>
  <c r="R70" i="1"/>
  <c r="Q70" i="1"/>
  <c r="P70" i="1"/>
  <c r="S88" i="1"/>
  <c r="R88" i="1"/>
  <c r="Q88" i="1"/>
  <c r="P88" i="1"/>
  <c r="J48" i="26" l="1"/>
  <c r="J49" i="26" s="1"/>
  <c r="C20" i="26"/>
  <c r="F20" i="26" s="1"/>
  <c r="E13" i="26"/>
  <c r="F13" i="26" s="1"/>
  <c r="J50" i="26"/>
  <c r="J51" i="26" s="1"/>
  <c r="J52" i="26" s="1"/>
  <c r="J53" i="26" s="1"/>
  <c r="J54" i="26" s="1"/>
  <c r="J55" i="26" s="1"/>
  <c r="J56" i="26" s="1"/>
  <c r="J57" i="26" s="1"/>
  <c r="J58" i="26" s="1"/>
  <c r="J59" i="26" s="1"/>
  <c r="J60" i="26" s="1"/>
  <c r="C27" i="26"/>
  <c r="F27" i="26" s="1"/>
  <c r="J11" i="24"/>
  <c r="Q10" i="22"/>
  <c r="N9" i="22"/>
  <c r="J9" i="21"/>
  <c r="E17" i="21"/>
  <c r="F17" i="21" s="1"/>
  <c r="J59" i="20"/>
  <c r="J9" i="20"/>
  <c r="E16" i="20"/>
  <c r="F16" i="20" s="1"/>
  <c r="K6" i="18"/>
  <c r="J7" i="18"/>
  <c r="E13" i="17"/>
  <c r="F13" i="17" s="1"/>
  <c r="U29" i="1" s="1"/>
  <c r="K6" i="17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K56" i="17" s="1"/>
  <c r="J6" i="17"/>
  <c r="E16" i="26" l="1"/>
  <c r="F16" i="26" s="1"/>
  <c r="E14" i="26"/>
  <c r="F14" i="26" s="1"/>
  <c r="J61" i="26"/>
  <c r="J62" i="26" s="1"/>
  <c r="J63" i="26" s="1"/>
  <c r="J64" i="26" s="1"/>
  <c r="J65" i="26" s="1"/>
  <c r="J66" i="26" s="1"/>
  <c r="J67" i="26" s="1"/>
  <c r="J68" i="26" s="1"/>
  <c r="J69" i="26" s="1"/>
  <c r="J70" i="26" s="1"/>
  <c r="J71" i="26" s="1"/>
  <c r="J72" i="26" s="1"/>
  <c r="J73" i="26" s="1"/>
  <c r="J74" i="26" s="1"/>
  <c r="J75" i="26" s="1"/>
  <c r="C28" i="26"/>
  <c r="F28" i="26" s="1"/>
  <c r="J12" i="24"/>
  <c r="Q11" i="22"/>
  <c r="N10" i="22"/>
  <c r="J10" i="21"/>
  <c r="J60" i="20"/>
  <c r="J10" i="20"/>
  <c r="E17" i="20"/>
  <c r="F17" i="20" s="1"/>
  <c r="E18" i="20"/>
  <c r="F18" i="20" s="1"/>
  <c r="E14" i="18"/>
  <c r="F14" i="18" s="1"/>
  <c r="V23" i="1" s="1"/>
  <c r="K23" i="1" s="1"/>
  <c r="K7" i="18"/>
  <c r="J8" i="18"/>
  <c r="J7" i="17"/>
  <c r="E14" i="17"/>
  <c r="F14" i="17" s="1"/>
  <c r="U20" i="1" s="1"/>
  <c r="E15" i="17"/>
  <c r="F15" i="17" s="1"/>
  <c r="U46" i="1" s="1"/>
  <c r="J76" i="26" l="1"/>
  <c r="J77" i="26" s="1"/>
  <c r="J78" i="26" s="1"/>
  <c r="J79" i="26" s="1"/>
  <c r="J80" i="26" s="1"/>
  <c r="C21" i="26"/>
  <c r="F21" i="26" s="1"/>
  <c r="J13" i="24"/>
  <c r="Q12" i="22"/>
  <c r="N11" i="22"/>
  <c r="J11" i="21"/>
  <c r="E18" i="21"/>
  <c r="F18" i="21" s="1"/>
  <c r="J61" i="20"/>
  <c r="J11" i="20"/>
  <c r="E20" i="20"/>
  <c r="F20" i="20" s="1"/>
  <c r="K8" i="18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E15" i="18"/>
  <c r="F15" i="18" s="1"/>
  <c r="V31" i="1" s="1"/>
  <c r="J9" i="18"/>
  <c r="E16" i="18"/>
  <c r="F16" i="18" s="1"/>
  <c r="V27" i="1" s="1"/>
  <c r="J8" i="17"/>
  <c r="J14" i="24" l="1"/>
  <c r="Q13" i="22"/>
  <c r="G12" i="22"/>
  <c r="N12" i="22"/>
  <c r="J12" i="21"/>
  <c r="E19" i="21"/>
  <c r="F19" i="21" s="1"/>
  <c r="E20" i="21"/>
  <c r="F20" i="21" s="1"/>
  <c r="J62" i="20"/>
  <c r="J12" i="20"/>
  <c r="E19" i="20"/>
  <c r="F19" i="20" s="1"/>
  <c r="J10" i="18"/>
  <c r="E17" i="18"/>
  <c r="F17" i="18" s="1"/>
  <c r="V32" i="1" s="1"/>
  <c r="J9" i="17"/>
  <c r="E16" i="17"/>
  <c r="F16" i="17" s="1"/>
  <c r="U27" i="1" s="1"/>
  <c r="J15" i="24" l="1"/>
  <c r="J16" i="24" s="1"/>
  <c r="J17" i="24" s="1"/>
  <c r="J18" i="24" s="1"/>
  <c r="J19" i="24" s="1"/>
  <c r="J20" i="24" s="1"/>
  <c r="J21" i="24" s="1"/>
  <c r="J22" i="24" s="1"/>
  <c r="J23" i="24" s="1"/>
  <c r="Q14" i="22"/>
  <c r="N13" i="22"/>
  <c r="J13" i="21"/>
  <c r="E21" i="21"/>
  <c r="F21" i="21" s="1"/>
  <c r="J63" i="20"/>
  <c r="J13" i="20"/>
  <c r="J11" i="18"/>
  <c r="E18" i="18"/>
  <c r="F18" i="18" s="1"/>
  <c r="V34" i="1" s="1"/>
  <c r="E19" i="18"/>
  <c r="F19" i="18" s="1"/>
  <c r="J10" i="17"/>
  <c r="E17" i="17"/>
  <c r="F17" i="17" s="1"/>
  <c r="U23" i="1" s="1"/>
  <c r="E18" i="17"/>
  <c r="F18" i="17" s="1"/>
  <c r="U30" i="1" s="1"/>
  <c r="J24" i="24" l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J95" i="24" s="1"/>
  <c r="J96" i="24" s="1"/>
  <c r="J97" i="24" s="1"/>
  <c r="J98" i="24" s="1"/>
  <c r="J99" i="24" s="1"/>
  <c r="J100" i="24" s="1"/>
  <c r="J101" i="24" s="1"/>
  <c r="J102" i="24" s="1"/>
  <c r="J103" i="24" s="1"/>
  <c r="F19" i="24"/>
  <c r="F16" i="24"/>
  <c r="F12" i="24"/>
  <c r="F13" i="24"/>
  <c r="F20" i="24"/>
  <c r="F17" i="24"/>
  <c r="F14" i="24"/>
  <c r="F15" i="24"/>
  <c r="F18" i="24"/>
  <c r="Q15" i="22"/>
  <c r="N14" i="22"/>
  <c r="J14" i="21"/>
  <c r="E22" i="21"/>
  <c r="F22" i="21" s="1"/>
  <c r="J64" i="20"/>
  <c r="J14" i="20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E42" i="20"/>
  <c r="F42" i="20" s="1"/>
  <c r="E50" i="20"/>
  <c r="F50" i="20" s="1"/>
  <c r="J12" i="18"/>
  <c r="J11" i="17"/>
  <c r="Q16" i="22" l="1"/>
  <c r="G13" i="22"/>
  <c r="N15" i="22"/>
  <c r="J15" i="21"/>
  <c r="J16" i="21" s="1"/>
  <c r="J17" i="21" s="1"/>
  <c r="J18" i="21" s="1"/>
  <c r="J19" i="21" s="1"/>
  <c r="J20" i="21" s="1"/>
  <c r="J21" i="21" s="1"/>
  <c r="J22" i="21" s="1"/>
  <c r="J23" i="21" s="1"/>
  <c r="J24" i="21" s="1"/>
  <c r="J25" i="21" s="1"/>
  <c r="J26" i="21" s="1"/>
  <c r="J27" i="21" s="1"/>
  <c r="J28" i="21" s="1"/>
  <c r="J29" i="21" s="1"/>
  <c r="J30" i="21" s="1"/>
  <c r="J31" i="21" s="1"/>
  <c r="J32" i="21" s="1"/>
  <c r="J33" i="21" s="1"/>
  <c r="J34" i="21" s="1"/>
  <c r="J35" i="21" s="1"/>
  <c r="J36" i="21" s="1"/>
  <c r="J37" i="21" s="1"/>
  <c r="J38" i="21" s="1"/>
  <c r="J39" i="21" s="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J50" i="21" s="1"/>
  <c r="J51" i="21" s="1"/>
  <c r="J52" i="21" s="1"/>
  <c r="J53" i="21" s="1"/>
  <c r="J54" i="21" s="1"/>
  <c r="J55" i="21" s="1"/>
  <c r="J56" i="21" s="1"/>
  <c r="J57" i="21" s="1"/>
  <c r="J58" i="21" s="1"/>
  <c r="J59" i="21" s="1"/>
  <c r="J60" i="21" s="1"/>
  <c r="J61" i="21" s="1"/>
  <c r="J62" i="21" s="1"/>
  <c r="J63" i="21" s="1"/>
  <c r="J64" i="21" s="1"/>
  <c r="J65" i="21" s="1"/>
  <c r="J66" i="21" s="1"/>
  <c r="E61" i="21"/>
  <c r="F61" i="21" s="1"/>
  <c r="E73" i="21"/>
  <c r="F73" i="21" s="1"/>
  <c r="E35" i="21"/>
  <c r="F35" i="21" s="1"/>
  <c r="E37" i="21"/>
  <c r="F37" i="21" s="1"/>
  <c r="E24" i="21"/>
  <c r="F24" i="21" s="1"/>
  <c r="E55" i="21"/>
  <c r="F55" i="21" s="1"/>
  <c r="E43" i="21"/>
  <c r="F43" i="21" s="1"/>
  <c r="E31" i="21"/>
  <c r="F31" i="21" s="1"/>
  <c r="E50" i="21"/>
  <c r="F50" i="21" s="1"/>
  <c r="E67" i="21"/>
  <c r="F67" i="21" s="1"/>
  <c r="E23" i="21"/>
  <c r="F23" i="21" s="1"/>
  <c r="E45" i="21"/>
  <c r="F45" i="21" s="1"/>
  <c r="E51" i="21"/>
  <c r="F51" i="21" s="1"/>
  <c r="E59" i="21"/>
  <c r="F59" i="21" s="1"/>
  <c r="E29" i="21"/>
  <c r="F29" i="21" s="1"/>
  <c r="E27" i="21"/>
  <c r="F27" i="21" s="1"/>
  <c r="E34" i="21"/>
  <c r="F34" i="21" s="1"/>
  <c r="E39" i="21"/>
  <c r="F39" i="21" s="1"/>
  <c r="E32" i="21"/>
  <c r="F32" i="21" s="1"/>
  <c r="E58" i="21"/>
  <c r="F58" i="21" s="1"/>
  <c r="E53" i="21"/>
  <c r="F53" i="21" s="1"/>
  <c r="E68" i="21"/>
  <c r="F68" i="21" s="1"/>
  <c r="J65" i="20"/>
  <c r="E25" i="20"/>
  <c r="F25" i="20" s="1"/>
  <c r="E35" i="20"/>
  <c r="F35" i="20" s="1"/>
  <c r="E53" i="20"/>
  <c r="F53" i="20" s="1"/>
  <c r="E24" i="20"/>
  <c r="F24" i="20" s="1"/>
  <c r="E47" i="20"/>
  <c r="F47" i="20" s="1"/>
  <c r="E23" i="20"/>
  <c r="F23" i="20" s="1"/>
  <c r="E31" i="20"/>
  <c r="F31" i="20" s="1"/>
  <c r="E44" i="20"/>
  <c r="F44" i="20" s="1"/>
  <c r="E43" i="20"/>
  <c r="F43" i="20" s="1"/>
  <c r="E54" i="20"/>
  <c r="F54" i="20" s="1"/>
  <c r="E27" i="20"/>
  <c r="F27" i="20" s="1"/>
  <c r="E26" i="20"/>
  <c r="F26" i="20" s="1"/>
  <c r="E22" i="20"/>
  <c r="F22" i="20" s="1"/>
  <c r="E40" i="20"/>
  <c r="F40" i="20" s="1"/>
  <c r="E29" i="20"/>
  <c r="F29" i="20" s="1"/>
  <c r="E41" i="20"/>
  <c r="F41" i="20" s="1"/>
  <c r="E32" i="20"/>
  <c r="F32" i="20" s="1"/>
  <c r="E21" i="20"/>
  <c r="F21" i="20" s="1"/>
  <c r="E28" i="20"/>
  <c r="F28" i="20" s="1"/>
  <c r="E37" i="20"/>
  <c r="F37" i="20" s="1"/>
  <c r="E34" i="20"/>
  <c r="F34" i="20" s="1"/>
  <c r="E39" i="20"/>
  <c r="F39" i="20" s="1"/>
  <c r="E45" i="20"/>
  <c r="F45" i="20" s="1"/>
  <c r="E38" i="20"/>
  <c r="F38" i="20" s="1"/>
  <c r="E52" i="20"/>
  <c r="F52" i="20" s="1"/>
  <c r="E55" i="20"/>
  <c r="F55" i="20" s="1"/>
  <c r="E33" i="20"/>
  <c r="F33" i="20" s="1"/>
  <c r="E49" i="20"/>
  <c r="F49" i="20" s="1"/>
  <c r="E30" i="20"/>
  <c r="F30" i="20" s="1"/>
  <c r="E36" i="20"/>
  <c r="F36" i="20" s="1"/>
  <c r="E46" i="20"/>
  <c r="F46" i="20" s="1"/>
  <c r="E51" i="20"/>
  <c r="F51" i="20" s="1"/>
  <c r="E48" i="20"/>
  <c r="F48" i="20" s="1"/>
  <c r="J13" i="18"/>
  <c r="E20" i="18"/>
  <c r="F20" i="18" s="1"/>
  <c r="J12" i="17"/>
  <c r="E19" i="17"/>
  <c r="F19" i="17" s="1"/>
  <c r="U35" i="1" s="1"/>
  <c r="Q17" i="22" l="1"/>
  <c r="N16" i="22"/>
  <c r="E71" i="21"/>
  <c r="F71" i="21" s="1"/>
  <c r="E72" i="21"/>
  <c r="F72" i="21" s="1"/>
  <c r="E25" i="21"/>
  <c r="F25" i="21" s="1"/>
  <c r="E36" i="21"/>
  <c r="F36" i="21" s="1"/>
  <c r="E46" i="21"/>
  <c r="F46" i="21" s="1"/>
  <c r="E64" i="21"/>
  <c r="F64" i="21" s="1"/>
  <c r="E26" i="21"/>
  <c r="F26" i="21" s="1"/>
  <c r="E70" i="21"/>
  <c r="F70" i="21" s="1"/>
  <c r="E63" i="21"/>
  <c r="F63" i="21" s="1"/>
  <c r="E48" i="21"/>
  <c r="F48" i="21" s="1"/>
  <c r="E52" i="21"/>
  <c r="F52" i="21" s="1"/>
  <c r="E65" i="21"/>
  <c r="F65" i="21" s="1"/>
  <c r="E69" i="21"/>
  <c r="F69" i="21" s="1"/>
  <c r="E33" i="21"/>
  <c r="F33" i="21" s="1"/>
  <c r="E41" i="21"/>
  <c r="F41" i="21" s="1"/>
  <c r="E57" i="21"/>
  <c r="F57" i="21" s="1"/>
  <c r="E42" i="21"/>
  <c r="F42" i="21" s="1"/>
  <c r="E74" i="21"/>
  <c r="F74" i="21" s="1"/>
  <c r="E56" i="21"/>
  <c r="F56" i="21" s="1"/>
  <c r="E30" i="21"/>
  <c r="F30" i="21" s="1"/>
  <c r="E66" i="21"/>
  <c r="F66" i="21" s="1"/>
  <c r="E54" i="21"/>
  <c r="F54" i="21" s="1"/>
  <c r="E44" i="21"/>
  <c r="F44" i="21" s="1"/>
  <c r="E47" i="21"/>
  <c r="F47" i="21" s="1"/>
  <c r="E49" i="21"/>
  <c r="F49" i="21" s="1"/>
  <c r="E60" i="21"/>
  <c r="F60" i="21" s="1"/>
  <c r="E62" i="21"/>
  <c r="F62" i="21" s="1"/>
  <c r="E40" i="21"/>
  <c r="F40" i="21" s="1"/>
  <c r="E28" i="21"/>
  <c r="F28" i="21" s="1"/>
  <c r="E38" i="21"/>
  <c r="F38" i="21" s="1"/>
  <c r="J66" i="20"/>
  <c r="E63" i="20"/>
  <c r="F63" i="20" s="1"/>
  <c r="V50" i="1"/>
  <c r="V26" i="1"/>
  <c r="J14" i="18"/>
  <c r="E22" i="18"/>
  <c r="F22" i="18" s="1"/>
  <c r="V41" i="1" s="1"/>
  <c r="E21" i="18"/>
  <c r="F21" i="18" s="1"/>
  <c r="V39" i="1" s="1"/>
  <c r="J13" i="17"/>
  <c r="E20" i="17"/>
  <c r="F20" i="17" s="1"/>
  <c r="U47" i="1" s="1"/>
  <c r="Q18" i="22" l="1"/>
  <c r="N17" i="22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N35" i="22" s="1"/>
  <c r="N36" i="22" s="1"/>
  <c r="N37" i="22" s="1"/>
  <c r="N38" i="22" s="1"/>
  <c r="N39" i="22" s="1"/>
  <c r="N40" i="22" s="1"/>
  <c r="N41" i="22" s="1"/>
  <c r="N42" i="22" s="1"/>
  <c r="N43" i="22" s="1"/>
  <c r="N44" i="22" s="1"/>
  <c r="N45" i="22" s="1"/>
  <c r="N46" i="22" s="1"/>
  <c r="N47" i="22" s="1"/>
  <c r="N48" i="22" s="1"/>
  <c r="N49" i="22" s="1"/>
  <c r="N50" i="22" s="1"/>
  <c r="N51" i="22" s="1"/>
  <c r="N52" i="22" s="1"/>
  <c r="N53" i="22" s="1"/>
  <c r="N54" i="22" s="1"/>
  <c r="N55" i="22" s="1"/>
  <c r="N56" i="22" s="1"/>
  <c r="N57" i="22" s="1"/>
  <c r="N58" i="22" s="1"/>
  <c r="N59" i="22" s="1"/>
  <c r="N60" i="22" s="1"/>
  <c r="N61" i="22" s="1"/>
  <c r="N62" i="22" s="1"/>
  <c r="N63" i="22" s="1"/>
  <c r="N64" i="22" s="1"/>
  <c r="N65" i="22" s="1"/>
  <c r="N66" i="22" s="1"/>
  <c r="N67" i="22" s="1"/>
  <c r="N68" i="22" s="1"/>
  <c r="N69" i="22" s="1"/>
  <c r="N70" i="22" s="1"/>
  <c r="N71" i="22" s="1"/>
  <c r="E13" i="22"/>
  <c r="H13" i="22" s="1"/>
  <c r="Z17" i="1" s="1"/>
  <c r="E74" i="20"/>
  <c r="F74" i="20" s="1"/>
  <c r="E72" i="20"/>
  <c r="F72" i="20" s="1"/>
  <c r="E68" i="20"/>
  <c r="F68" i="20" s="1"/>
  <c r="E66" i="20"/>
  <c r="F66" i="20" s="1"/>
  <c r="E70" i="20"/>
  <c r="F70" i="20" s="1"/>
  <c r="E69" i="20"/>
  <c r="F69" i="20" s="1"/>
  <c r="E65" i="20"/>
  <c r="F65" i="20" s="1"/>
  <c r="E73" i="20"/>
  <c r="F73" i="20" s="1"/>
  <c r="E67" i="20"/>
  <c r="F67" i="20" s="1"/>
  <c r="E57" i="20"/>
  <c r="F57" i="20" s="1"/>
  <c r="E61" i="20"/>
  <c r="F61" i="20" s="1"/>
  <c r="E59" i="20"/>
  <c r="F59" i="20" s="1"/>
  <c r="E60" i="20"/>
  <c r="F60" i="20" s="1"/>
  <c r="E62" i="20"/>
  <c r="F62" i="20" s="1"/>
  <c r="E71" i="20"/>
  <c r="F71" i="20" s="1"/>
  <c r="E64" i="20"/>
  <c r="F64" i="20" s="1"/>
  <c r="E56" i="20"/>
  <c r="F56" i="20" s="1"/>
  <c r="E58" i="20"/>
  <c r="F58" i="20" s="1"/>
  <c r="J15" i="18"/>
  <c r="J14" i="17"/>
  <c r="E21" i="17"/>
  <c r="F21" i="17" s="1"/>
  <c r="U34" i="1" s="1"/>
  <c r="E21" i="22" l="1"/>
  <c r="E22" i="22"/>
  <c r="E27" i="22"/>
  <c r="E24" i="22"/>
  <c r="E26" i="22"/>
  <c r="E28" i="22"/>
  <c r="E25" i="22"/>
  <c r="E19" i="22"/>
  <c r="E20" i="22"/>
  <c r="E16" i="22"/>
  <c r="Q19" i="22"/>
  <c r="E18" i="22"/>
  <c r="E23" i="22"/>
  <c r="E17" i="22"/>
  <c r="E12" i="22"/>
  <c r="H12" i="22" s="1"/>
  <c r="Z6" i="1" s="1"/>
  <c r="E15" i="22"/>
  <c r="E14" i="22"/>
  <c r="J16" i="18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J37" i="18" s="1"/>
  <c r="J38" i="18" s="1"/>
  <c r="J39" i="18" s="1"/>
  <c r="J40" i="18" s="1"/>
  <c r="J41" i="18" s="1"/>
  <c r="J42" i="18" s="1"/>
  <c r="J43" i="18" s="1"/>
  <c r="J44" i="18" s="1"/>
  <c r="J45" i="18" s="1"/>
  <c r="J46" i="18" s="1"/>
  <c r="J47" i="18" s="1"/>
  <c r="J48" i="18" s="1"/>
  <c r="J49" i="18" s="1"/>
  <c r="J50" i="18" s="1"/>
  <c r="J51" i="18" s="1"/>
  <c r="J52" i="18" s="1"/>
  <c r="J53" i="18" s="1"/>
  <c r="J54" i="18" s="1"/>
  <c r="E46" i="18"/>
  <c r="F46" i="18" s="1"/>
  <c r="V62" i="1" s="1"/>
  <c r="E38" i="18"/>
  <c r="F38" i="18" s="1"/>
  <c r="V63" i="1" s="1"/>
  <c r="J15" i="17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J39" i="17" s="1"/>
  <c r="J40" i="17" s="1"/>
  <c r="J41" i="17" s="1"/>
  <c r="J42" i="17" s="1"/>
  <c r="J43" i="17" s="1"/>
  <c r="J44" i="17" s="1"/>
  <c r="J45" i="17" s="1"/>
  <c r="J46" i="17" s="1"/>
  <c r="J47" i="17" s="1"/>
  <c r="E36" i="17"/>
  <c r="F36" i="17" s="1"/>
  <c r="U57" i="1" s="1"/>
  <c r="E38" i="17"/>
  <c r="F38" i="17" s="1"/>
  <c r="U48" i="1" s="1"/>
  <c r="E47" i="17"/>
  <c r="F47" i="17" s="1"/>
  <c r="U59" i="1" s="1"/>
  <c r="E30" i="17"/>
  <c r="F30" i="17" s="1"/>
  <c r="U37" i="1" s="1"/>
  <c r="E23" i="17"/>
  <c r="F23" i="17" s="1"/>
  <c r="U42" i="1" s="1"/>
  <c r="E22" i="17"/>
  <c r="F22" i="17" s="1"/>
  <c r="U24" i="1" s="1"/>
  <c r="E52" i="17"/>
  <c r="F52" i="17" s="1"/>
  <c r="U81" i="1" s="1"/>
  <c r="E31" i="17"/>
  <c r="F31" i="17" s="1"/>
  <c r="U49" i="1" s="1"/>
  <c r="E58" i="17"/>
  <c r="F58" i="17" s="1"/>
  <c r="U63" i="1" s="1"/>
  <c r="E44" i="17"/>
  <c r="F44" i="17" s="1"/>
  <c r="U52" i="1" s="1"/>
  <c r="E49" i="17"/>
  <c r="F49" i="17" s="1"/>
  <c r="U91" i="1" s="1"/>
  <c r="E46" i="17"/>
  <c r="F46" i="17" s="1"/>
  <c r="U64" i="1" s="1"/>
  <c r="E60" i="17"/>
  <c r="F60" i="17" s="1"/>
  <c r="U62" i="1" s="1"/>
  <c r="E50" i="17"/>
  <c r="F50" i="17" s="1"/>
  <c r="U72" i="1" s="1"/>
  <c r="E28" i="17"/>
  <c r="F28" i="17" s="1"/>
  <c r="U44" i="1" s="1"/>
  <c r="E39" i="17"/>
  <c r="F39" i="17" s="1"/>
  <c r="U45" i="1" s="1"/>
  <c r="E57" i="17"/>
  <c r="F57" i="17" s="1"/>
  <c r="U88" i="1" s="1"/>
  <c r="Q20" i="22" l="1"/>
  <c r="Q21" i="22" s="1"/>
  <c r="Q22" i="22" s="1"/>
  <c r="Q23" i="22" s="1"/>
  <c r="E54" i="18"/>
  <c r="F54" i="18" s="1"/>
  <c r="V43" i="1" s="1"/>
  <c r="E47" i="18"/>
  <c r="F47" i="18" s="1"/>
  <c r="V77" i="1" s="1"/>
  <c r="E44" i="18"/>
  <c r="F44" i="18" s="1"/>
  <c r="V69" i="1" s="1"/>
  <c r="E62" i="18"/>
  <c r="F62" i="18" s="1"/>
  <c r="V51" i="1" s="1"/>
  <c r="E60" i="18"/>
  <c r="F60" i="18" s="1"/>
  <c r="V57" i="1" s="1"/>
  <c r="E39" i="18"/>
  <c r="F39" i="18" s="1"/>
  <c r="V45" i="1" s="1"/>
  <c r="E61" i="18"/>
  <c r="F61" i="18" s="1"/>
  <c r="V35" i="1" s="1"/>
  <c r="E59" i="18"/>
  <c r="F59" i="18" s="1"/>
  <c r="V95" i="1" s="1"/>
  <c r="E36" i="18"/>
  <c r="F36" i="18" s="1"/>
  <c r="V56" i="1" s="1"/>
  <c r="E50" i="18"/>
  <c r="F50" i="18" s="1"/>
  <c r="V72" i="1" s="1"/>
  <c r="E56" i="18"/>
  <c r="F56" i="18" s="1"/>
  <c r="V74" i="1" s="1"/>
  <c r="E29" i="18"/>
  <c r="F29" i="18" s="1"/>
  <c r="V53" i="1" s="1"/>
  <c r="E32" i="18"/>
  <c r="F32" i="18" s="1"/>
  <c r="V78" i="1" s="1"/>
  <c r="E63" i="18"/>
  <c r="F63" i="18" s="1"/>
  <c r="E57" i="18"/>
  <c r="F57" i="18" s="1"/>
  <c r="V46" i="1" s="1"/>
  <c r="E37" i="18"/>
  <c r="F37" i="18" s="1"/>
  <c r="V44" i="1" s="1"/>
  <c r="E23" i="18"/>
  <c r="F23" i="18" s="1"/>
  <c r="V33" i="1" s="1"/>
  <c r="E34" i="18"/>
  <c r="F34" i="18" s="1"/>
  <c r="V54" i="1" s="1"/>
  <c r="E24" i="18"/>
  <c r="F24" i="18" s="1"/>
  <c r="V38" i="1" s="1"/>
  <c r="E27" i="18"/>
  <c r="F27" i="18" s="1"/>
  <c r="V40" i="1" s="1"/>
  <c r="E48" i="18"/>
  <c r="F48" i="18" s="1"/>
  <c r="V73" i="1" s="1"/>
  <c r="E49" i="18"/>
  <c r="F49" i="18" s="1"/>
  <c r="V88" i="1" s="1"/>
  <c r="E55" i="18"/>
  <c r="F55" i="18" s="1"/>
  <c r="V29" i="1" s="1"/>
  <c r="E52" i="18"/>
  <c r="F52" i="18" s="1"/>
  <c r="V49" i="1" s="1"/>
  <c r="E28" i="18"/>
  <c r="F28" i="18" s="1"/>
  <c r="V47" i="1" s="1"/>
  <c r="E25" i="18"/>
  <c r="F25" i="18" s="1"/>
  <c r="V42" i="1" s="1"/>
  <c r="E33" i="18"/>
  <c r="F33" i="18" s="1"/>
  <c r="V55" i="1" s="1"/>
  <c r="E43" i="18"/>
  <c r="F43" i="18" s="1"/>
  <c r="V64" i="1" s="1"/>
  <c r="E42" i="18"/>
  <c r="F42" i="18" s="1"/>
  <c r="V71" i="1" s="1"/>
  <c r="E26" i="18"/>
  <c r="F26" i="18" s="1"/>
  <c r="V37" i="1" s="1"/>
  <c r="E30" i="18"/>
  <c r="F30" i="18" s="1"/>
  <c r="V48" i="1" s="1"/>
  <c r="E35" i="18"/>
  <c r="F35" i="18" s="1"/>
  <c r="V60" i="1" s="1"/>
  <c r="E64" i="18"/>
  <c r="F64" i="18" s="1"/>
  <c r="E40" i="18"/>
  <c r="F40" i="18" s="1"/>
  <c r="V58" i="1" s="1"/>
  <c r="E31" i="18"/>
  <c r="F31" i="18" s="1"/>
  <c r="V52" i="1" s="1"/>
  <c r="E41" i="18"/>
  <c r="F41" i="18" s="1"/>
  <c r="V70" i="1" s="1"/>
  <c r="E51" i="18"/>
  <c r="F51" i="18" s="1"/>
  <c r="V81" i="1" s="1"/>
  <c r="E45" i="18"/>
  <c r="F45" i="18" s="1"/>
  <c r="V59" i="1" s="1"/>
  <c r="E53" i="18"/>
  <c r="F53" i="18" s="1"/>
  <c r="V66" i="1" s="1"/>
  <c r="E58" i="18"/>
  <c r="F58" i="18" s="1"/>
  <c r="V91" i="1" s="1"/>
  <c r="E62" i="17"/>
  <c r="F62" i="17" s="1"/>
  <c r="U74" i="1" s="1"/>
  <c r="E63" i="17"/>
  <c r="F63" i="17" s="1"/>
  <c r="U36" i="1" s="1"/>
  <c r="E42" i="17"/>
  <c r="F42" i="17" s="1"/>
  <c r="U53" i="1" s="1"/>
  <c r="E29" i="17"/>
  <c r="F29" i="17" s="1"/>
  <c r="U43" i="1" s="1"/>
  <c r="E24" i="17"/>
  <c r="F24" i="17" s="1"/>
  <c r="U31" i="1" s="1"/>
  <c r="E48" i="17"/>
  <c r="F48" i="17" s="1"/>
  <c r="U51" i="1" s="1"/>
  <c r="E51" i="17"/>
  <c r="F51" i="17" s="1"/>
  <c r="U73" i="1" s="1"/>
  <c r="E45" i="17"/>
  <c r="F45" i="17" s="1"/>
  <c r="U70" i="1" s="1"/>
  <c r="E55" i="17"/>
  <c r="F55" i="17" s="1"/>
  <c r="U71" i="1" s="1"/>
  <c r="E34" i="17"/>
  <c r="F34" i="17" s="1"/>
  <c r="U55" i="1" s="1"/>
  <c r="E35" i="17"/>
  <c r="F35" i="17" s="1"/>
  <c r="U54" i="1" s="1"/>
  <c r="E37" i="17"/>
  <c r="F37" i="17" s="1"/>
  <c r="U58" i="1" s="1"/>
  <c r="E53" i="17"/>
  <c r="F53" i="17" s="1"/>
  <c r="U77" i="1" s="1"/>
  <c r="E32" i="17"/>
  <c r="F32" i="17" s="1"/>
  <c r="U60" i="1" s="1"/>
  <c r="E40" i="17"/>
  <c r="F40" i="17" s="1"/>
  <c r="U69" i="1" s="1"/>
  <c r="E26" i="17"/>
  <c r="F26" i="17" s="1"/>
  <c r="U41" i="1" s="1"/>
  <c r="E56" i="17"/>
  <c r="F56" i="17" s="1"/>
  <c r="U32" i="1" s="1"/>
  <c r="E25" i="17"/>
  <c r="F25" i="17" s="1"/>
  <c r="U33" i="1" s="1"/>
  <c r="E54" i="17"/>
  <c r="F54" i="17" s="1"/>
  <c r="U50" i="1" s="1"/>
  <c r="E43" i="17"/>
  <c r="F43" i="17" s="1"/>
  <c r="U78" i="1" s="1"/>
  <c r="E59" i="17"/>
  <c r="F59" i="17" s="1"/>
  <c r="U84" i="1" s="1"/>
  <c r="E33" i="17"/>
  <c r="F33" i="17" s="1"/>
  <c r="U40" i="1" s="1"/>
  <c r="E41" i="17"/>
  <c r="F41" i="17" s="1"/>
  <c r="U56" i="1" s="1"/>
  <c r="E64" i="17"/>
  <c r="F64" i="17" s="1"/>
  <c r="U39" i="1" s="1"/>
  <c r="E61" i="17"/>
  <c r="F61" i="17" s="1"/>
  <c r="U66" i="1" s="1"/>
  <c r="E27" i="17"/>
  <c r="F27" i="17" s="1"/>
  <c r="U38" i="1" s="1"/>
  <c r="G16" i="22" l="1"/>
  <c r="H16" i="22" s="1"/>
  <c r="Z24" i="1" s="1"/>
  <c r="G18" i="22"/>
  <c r="H18" i="22" s="1"/>
  <c r="Z23" i="1" s="1"/>
  <c r="G27" i="22"/>
  <c r="H27" i="22" s="1"/>
  <c r="Z22" i="1" s="1"/>
  <c r="G24" i="22"/>
  <c r="H24" i="22" s="1"/>
  <c r="Z28" i="1" s="1"/>
  <c r="G28" i="22"/>
  <c r="H28" i="22" s="1"/>
  <c r="Z21" i="1" s="1"/>
  <c r="G25" i="22"/>
  <c r="H25" i="22" s="1"/>
  <c r="Z19" i="1" s="1"/>
  <c r="G26" i="22"/>
  <c r="H26" i="22" s="1"/>
  <c r="Z26" i="1" s="1"/>
  <c r="G17" i="22"/>
  <c r="H17" i="22" s="1"/>
  <c r="Z15" i="1" s="1"/>
  <c r="G15" i="22"/>
  <c r="H15" i="22" s="1"/>
  <c r="Z20" i="1" s="1"/>
  <c r="G23" i="22"/>
  <c r="H23" i="22" s="1"/>
  <c r="Z11" i="1" s="1"/>
  <c r="G20" i="22"/>
  <c r="H20" i="22" s="1"/>
  <c r="Z27" i="1" s="1"/>
  <c r="G21" i="22"/>
  <c r="H21" i="22" s="1"/>
  <c r="Z18" i="1" s="1"/>
  <c r="G14" i="22"/>
  <c r="H14" i="22" s="1"/>
  <c r="Z7" i="1" s="1"/>
  <c r="G19" i="22"/>
  <c r="H19" i="22" s="1"/>
  <c r="Z12" i="1" s="1"/>
  <c r="G22" i="22"/>
  <c r="H22" i="22" s="1"/>
  <c r="Z8" i="1" s="1"/>
  <c r="I88" i="1"/>
  <c r="K88" i="1"/>
  <c r="J88" i="1"/>
  <c r="K81" i="1"/>
  <c r="J81" i="1"/>
  <c r="I81" i="1"/>
  <c r="K70" i="1"/>
  <c r="J70" i="1"/>
  <c r="I70" i="1"/>
  <c r="K15" i="1" l="1"/>
  <c r="I15" i="1"/>
  <c r="J15" i="1"/>
  <c r="L81" i="1"/>
  <c r="L70" i="1"/>
  <c r="L88" i="1"/>
  <c r="L15" i="1" l="1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M7" i="2"/>
  <c r="M10" i="2" s="1"/>
  <c r="L7" i="2"/>
  <c r="M12" i="2"/>
  <c r="L12" i="2"/>
  <c r="M5" i="2"/>
  <c r="L5" i="2"/>
  <c r="M4" i="2"/>
  <c r="L4" i="2"/>
  <c r="M3" i="2"/>
  <c r="L3" i="2"/>
  <c r="M2" i="2"/>
  <c r="L2" i="2"/>
  <c r="G23" i="16"/>
  <c r="E23" i="16"/>
  <c r="C23" i="16"/>
  <c r="F23" i="16" s="1"/>
  <c r="G17" i="15"/>
  <c r="E17" i="15"/>
  <c r="C17" i="15"/>
  <c r="F17" i="15" s="1"/>
  <c r="G16" i="16"/>
  <c r="M8" i="2" l="1"/>
  <c r="M11" i="2"/>
  <c r="L8" i="2"/>
  <c r="L10" i="2"/>
  <c r="L11" i="2"/>
  <c r="M6" i="16" l="1"/>
  <c r="M7" i="16" s="1"/>
  <c r="M8" i="16" s="1"/>
  <c r="M9" i="16" s="1"/>
  <c r="M10" i="16" s="1"/>
  <c r="M11" i="16" s="1"/>
  <c r="M12" i="16" s="1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5" i="16"/>
  <c r="L24" i="16"/>
  <c r="G22" i="16"/>
  <c r="G21" i="16"/>
  <c r="G20" i="16"/>
  <c r="G19" i="16"/>
  <c r="G18" i="16"/>
  <c r="G17" i="16"/>
  <c r="G11" i="16"/>
  <c r="D10" i="16"/>
  <c r="B10" i="16"/>
  <c r="L6" i="16"/>
  <c r="L7" i="16" s="1"/>
  <c r="L5" i="16"/>
  <c r="J5" i="16"/>
  <c r="J6" i="16" s="1"/>
  <c r="J7" i="16" s="1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2" i="16" s="1"/>
  <c r="J53" i="16" s="1"/>
  <c r="J54" i="16" s="1"/>
  <c r="J55" i="16" s="1"/>
  <c r="J56" i="16" s="1"/>
  <c r="J57" i="16" s="1"/>
  <c r="J58" i="16" s="1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I5" i="16"/>
  <c r="J4" i="16"/>
  <c r="S95" i="1"/>
  <c r="S56" i="1"/>
  <c r="S71" i="1"/>
  <c r="S50" i="1"/>
  <c r="S51" i="1"/>
  <c r="S69" i="1"/>
  <c r="S44" i="1"/>
  <c r="S34" i="1"/>
  <c r="S47" i="1"/>
  <c r="S91" i="1"/>
  <c r="S52" i="1"/>
  <c r="S53" i="1"/>
  <c r="S54" i="1"/>
  <c r="S24" i="1"/>
  <c r="S78" i="1"/>
  <c r="S62" i="1"/>
  <c r="S93" i="1"/>
  <c r="S84" i="1"/>
  <c r="S42" i="1"/>
  <c r="S63" i="1"/>
  <c r="S73" i="1"/>
  <c r="S45" i="1"/>
  <c r="S77" i="1"/>
  <c r="S67" i="1"/>
  <c r="S72" i="1"/>
  <c r="S76" i="1"/>
  <c r="S74" i="1"/>
  <c r="S60" i="1"/>
  <c r="S48" i="1"/>
  <c r="S66" i="1"/>
  <c r="S38" i="1"/>
  <c r="S31" i="1"/>
  <c r="S64" i="1"/>
  <c r="S35" i="1"/>
  <c r="S59" i="1"/>
  <c r="S27" i="1"/>
  <c r="S79" i="1"/>
  <c r="S49" i="1"/>
  <c r="S55" i="1"/>
  <c r="S58" i="1"/>
  <c r="S32" i="1"/>
  <c r="S46" i="1"/>
  <c r="S26" i="1"/>
  <c r="S41" i="1"/>
  <c r="S57" i="1"/>
  <c r="S75" i="1"/>
  <c r="S17" i="1"/>
  <c r="S43" i="1"/>
  <c r="S40" i="1"/>
  <c r="S39" i="1"/>
  <c r="S37" i="1"/>
  <c r="S33" i="1"/>
  <c r="S30" i="1"/>
  <c r="S68" i="1"/>
  <c r="S36" i="1"/>
  <c r="S61" i="1"/>
  <c r="S29" i="1"/>
  <c r="S23" i="1"/>
  <c r="S9" i="1"/>
  <c r="S20" i="1"/>
  <c r="S13" i="1"/>
  <c r="S14" i="1"/>
  <c r="S10" i="1"/>
  <c r="S5" i="1"/>
  <c r="S4" i="1"/>
  <c r="S3" i="1"/>
  <c r="S2" i="1"/>
  <c r="M6" i="15"/>
  <c r="M7" i="15" s="1"/>
  <c r="M8" i="15" s="1"/>
  <c r="M9" i="15" s="1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5" i="15"/>
  <c r="J62" i="15"/>
  <c r="J63" i="15" s="1"/>
  <c r="J64" i="15" s="1"/>
  <c r="J65" i="15" s="1"/>
  <c r="J66" i="15" s="1"/>
  <c r="J67" i="15" s="1"/>
  <c r="J68" i="15" s="1"/>
  <c r="J69" i="15" s="1"/>
  <c r="J70" i="15" s="1"/>
  <c r="J71" i="15" s="1"/>
  <c r="I62" i="15"/>
  <c r="I63" i="15" s="1"/>
  <c r="I64" i="15" s="1"/>
  <c r="I65" i="15" s="1"/>
  <c r="I66" i="15" s="1"/>
  <c r="I67" i="15" s="1"/>
  <c r="I68" i="15" s="1"/>
  <c r="I69" i="15" s="1"/>
  <c r="I70" i="15" s="1"/>
  <c r="I71" i="15" s="1"/>
  <c r="J61" i="15"/>
  <c r="I61" i="15"/>
  <c r="G23" i="15"/>
  <c r="G22" i="15"/>
  <c r="G21" i="15"/>
  <c r="G20" i="15"/>
  <c r="G19" i="15"/>
  <c r="G18" i="15"/>
  <c r="G11" i="15"/>
  <c r="D10" i="15"/>
  <c r="B10" i="15"/>
  <c r="L6" i="15"/>
  <c r="L5" i="15"/>
  <c r="I5" i="15"/>
  <c r="I6" i="15" s="1"/>
  <c r="J4" i="15"/>
  <c r="J5" i="15" s="1"/>
  <c r="J6" i="15" s="1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J49" i="15" s="1"/>
  <c r="J50" i="15" s="1"/>
  <c r="J51" i="15" s="1"/>
  <c r="J52" i="15" s="1"/>
  <c r="J53" i="15" s="1"/>
  <c r="J54" i="15" s="1"/>
  <c r="J55" i="15" s="1"/>
  <c r="J56" i="15" s="1"/>
  <c r="J57" i="15" s="1"/>
  <c r="J58" i="15" s="1"/>
  <c r="J59" i="15" s="1"/>
  <c r="J60" i="15" s="1"/>
  <c r="R95" i="1"/>
  <c r="R56" i="1"/>
  <c r="R71" i="1"/>
  <c r="R50" i="1"/>
  <c r="R51" i="1"/>
  <c r="R69" i="1"/>
  <c r="R44" i="1"/>
  <c r="R34" i="1"/>
  <c r="R47" i="1"/>
  <c r="R91" i="1"/>
  <c r="R52" i="1"/>
  <c r="R53" i="1"/>
  <c r="R54" i="1"/>
  <c r="R24" i="1"/>
  <c r="R78" i="1"/>
  <c r="R62" i="1"/>
  <c r="R93" i="1"/>
  <c r="R84" i="1"/>
  <c r="R42" i="1"/>
  <c r="R63" i="1"/>
  <c r="R73" i="1"/>
  <c r="R45" i="1"/>
  <c r="R77" i="1"/>
  <c r="R21" i="1"/>
  <c r="R67" i="1"/>
  <c r="R72" i="1"/>
  <c r="R76" i="1"/>
  <c r="R74" i="1"/>
  <c r="R60" i="1"/>
  <c r="R48" i="1"/>
  <c r="R66" i="1"/>
  <c r="R38" i="1"/>
  <c r="R31" i="1"/>
  <c r="R64" i="1"/>
  <c r="R35" i="1"/>
  <c r="R59" i="1"/>
  <c r="R27" i="1"/>
  <c r="R79" i="1"/>
  <c r="R49" i="1"/>
  <c r="R55" i="1"/>
  <c r="R58" i="1"/>
  <c r="R32" i="1"/>
  <c r="R46" i="1"/>
  <c r="R26" i="1"/>
  <c r="R41" i="1"/>
  <c r="R57" i="1"/>
  <c r="R75" i="1"/>
  <c r="R17" i="1"/>
  <c r="R43" i="1"/>
  <c r="R40" i="1"/>
  <c r="R39" i="1"/>
  <c r="R37" i="1"/>
  <c r="R33" i="1"/>
  <c r="R30" i="1"/>
  <c r="R68" i="1"/>
  <c r="R36" i="1"/>
  <c r="R61" i="1"/>
  <c r="R28" i="1"/>
  <c r="R29" i="1"/>
  <c r="R18" i="1"/>
  <c r="R23" i="1"/>
  <c r="R9" i="1"/>
  <c r="R25" i="1"/>
  <c r="R19" i="1"/>
  <c r="R20" i="1"/>
  <c r="R22" i="1"/>
  <c r="R12" i="1"/>
  <c r="R13" i="1"/>
  <c r="R7" i="1"/>
  <c r="R14" i="1"/>
  <c r="R11" i="1"/>
  <c r="R6" i="1"/>
  <c r="R10" i="1"/>
  <c r="R8" i="1"/>
  <c r="R5" i="1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I62" i="2"/>
  <c r="G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K61" i="2"/>
  <c r="K7" i="2"/>
  <c r="J61" i="2"/>
  <c r="J7" i="2"/>
  <c r="I61" i="2"/>
  <c r="I7" i="2"/>
  <c r="H7" i="2"/>
  <c r="H9" i="2" s="1"/>
  <c r="K5" i="2"/>
  <c r="J5" i="2"/>
  <c r="Q95" i="1"/>
  <c r="Q56" i="1"/>
  <c r="Q71" i="1"/>
  <c r="Q50" i="1"/>
  <c r="Q51" i="1"/>
  <c r="Q69" i="1"/>
  <c r="Q44" i="1"/>
  <c r="Q34" i="1"/>
  <c r="Q47" i="1"/>
  <c r="Q91" i="1"/>
  <c r="Q52" i="1"/>
  <c r="Q53" i="1"/>
  <c r="Q54" i="1"/>
  <c r="Q24" i="1"/>
  <c r="Q78" i="1"/>
  <c r="Q9" i="1"/>
  <c r="Q62" i="1"/>
  <c r="Q93" i="1"/>
  <c r="Q84" i="1"/>
  <c r="Q42" i="1"/>
  <c r="Q63" i="1"/>
  <c r="Q73" i="1"/>
  <c r="Q45" i="1"/>
  <c r="Q77" i="1"/>
  <c r="Q21" i="1"/>
  <c r="Q67" i="1"/>
  <c r="Q72" i="1"/>
  <c r="Q76" i="1"/>
  <c r="Q74" i="1"/>
  <c r="Q60" i="1"/>
  <c r="Q48" i="1"/>
  <c r="Q66" i="1"/>
  <c r="Q38" i="1"/>
  <c r="Q31" i="1"/>
  <c r="Q64" i="1"/>
  <c r="Q35" i="1"/>
  <c r="Q59" i="1"/>
  <c r="Q27" i="1"/>
  <c r="Q79" i="1"/>
  <c r="Q49" i="1"/>
  <c r="Q55" i="1"/>
  <c r="Q58" i="1"/>
  <c r="Q32" i="1"/>
  <c r="Q46" i="1"/>
  <c r="Q26" i="1"/>
  <c r="Q41" i="1"/>
  <c r="Q57" i="1"/>
  <c r="Q75" i="1"/>
  <c r="Q17" i="1"/>
  <c r="Q43" i="1"/>
  <c r="Q40" i="1"/>
  <c r="Q39" i="1"/>
  <c r="Q37" i="1"/>
  <c r="Q33" i="1"/>
  <c r="Q30" i="1"/>
  <c r="Q68" i="1"/>
  <c r="Q36" i="1"/>
  <c r="Q61" i="1"/>
  <c r="Q28" i="1"/>
  <c r="Q29" i="1"/>
  <c r="Q18" i="1"/>
  <c r="Q23" i="1"/>
  <c r="Q25" i="1"/>
  <c r="Q13" i="1"/>
  <c r="Q19" i="1"/>
  <c r="Q20" i="1"/>
  <c r="Q22" i="1"/>
  <c r="Q12" i="1"/>
  <c r="Q7" i="1"/>
  <c r="Q14" i="1"/>
  <c r="Q11" i="1"/>
  <c r="Q6" i="1"/>
  <c r="Q10" i="1"/>
  <c r="Q8" i="1"/>
  <c r="Q5" i="1"/>
  <c r="M6" i="14"/>
  <c r="M7" i="14" s="1"/>
  <c r="M8" i="14" s="1"/>
  <c r="M9" i="14" s="1"/>
  <c r="M10" i="14" s="1"/>
  <c r="M11" i="14" s="1"/>
  <c r="M12" i="14" s="1"/>
  <c r="M13" i="14" s="1"/>
  <c r="M5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D10" i="14"/>
  <c r="B10" i="14"/>
  <c r="L6" i="14"/>
  <c r="L7" i="14" s="1"/>
  <c r="L5" i="14"/>
  <c r="J5" i="14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J40" i="14" s="1"/>
  <c r="J41" i="14" s="1"/>
  <c r="J42" i="14" s="1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J55" i="14" s="1"/>
  <c r="J56" i="14" s="1"/>
  <c r="J57" i="14" s="1"/>
  <c r="J58" i="14" s="1"/>
  <c r="J59" i="14" s="1"/>
  <c r="J60" i="14" s="1"/>
  <c r="J61" i="14" s="1"/>
  <c r="J62" i="14" s="1"/>
  <c r="J63" i="14" s="1"/>
  <c r="J64" i="14" s="1"/>
  <c r="J65" i="14" s="1"/>
  <c r="J66" i="14" s="1"/>
  <c r="J67" i="14" s="1"/>
  <c r="J68" i="14" s="1"/>
  <c r="J69" i="14" s="1"/>
  <c r="J70" i="14" s="1"/>
  <c r="J71" i="14" s="1"/>
  <c r="J72" i="14" s="1"/>
  <c r="J73" i="14" s="1"/>
  <c r="J74" i="14" s="1"/>
  <c r="J75" i="14" s="1"/>
  <c r="J76" i="14" s="1"/>
  <c r="J77" i="14" s="1"/>
  <c r="J78" i="14" s="1"/>
  <c r="J79" i="14" s="1"/>
  <c r="J80" i="14" s="1"/>
  <c r="J81" i="14" s="1"/>
  <c r="J82" i="14" s="1"/>
  <c r="J83" i="14" s="1"/>
  <c r="J84" i="14" s="1"/>
  <c r="J85" i="14" s="1"/>
  <c r="J86" i="14" s="1"/>
  <c r="J87" i="14" s="1"/>
  <c r="J88" i="14" s="1"/>
  <c r="J89" i="14" s="1"/>
  <c r="J90" i="14" s="1"/>
  <c r="J91" i="14" s="1"/>
  <c r="J92" i="14" s="1"/>
  <c r="J93" i="14" s="1"/>
  <c r="J94" i="14" s="1"/>
  <c r="J95" i="14" s="1"/>
  <c r="J96" i="14" s="1"/>
  <c r="J97" i="14" s="1"/>
  <c r="J98" i="14" s="1"/>
  <c r="J99" i="14" s="1"/>
  <c r="J100" i="14" s="1"/>
  <c r="J101" i="14" s="1"/>
  <c r="J102" i="14" s="1"/>
  <c r="J103" i="14" s="1"/>
  <c r="I5" i="14"/>
  <c r="M4" i="14"/>
  <c r="J4" i="14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64" i="13"/>
  <c r="G63" i="13"/>
  <c r="G62" i="13"/>
  <c r="G61" i="13"/>
  <c r="G60" i="13"/>
  <c r="G59" i="13"/>
  <c r="G58" i="13"/>
  <c r="G57" i="13"/>
  <c r="G56" i="13"/>
  <c r="E12" i="13"/>
  <c r="F12" i="13" s="1"/>
  <c r="D10" i="13"/>
  <c r="J6" i="13"/>
  <c r="J5" i="13"/>
  <c r="K4" i="13"/>
  <c r="K5" i="13" s="1"/>
  <c r="E64" i="12"/>
  <c r="F64" i="12" s="1"/>
  <c r="E63" i="12"/>
  <c r="F63" i="12" s="1"/>
  <c r="E62" i="12"/>
  <c r="F62" i="12" s="1"/>
  <c r="E61" i="12"/>
  <c r="F61" i="12" s="1"/>
  <c r="E60" i="12"/>
  <c r="F60" i="12" s="1"/>
  <c r="E59" i="12"/>
  <c r="F59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2" i="12"/>
  <c r="F52" i="12" s="1"/>
  <c r="E51" i="12"/>
  <c r="F51" i="12" s="1"/>
  <c r="E50" i="12"/>
  <c r="F50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P60" i="1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P58" i="1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P95" i="1"/>
  <c r="P56" i="1"/>
  <c r="P71" i="1"/>
  <c r="P50" i="1"/>
  <c r="P51" i="1"/>
  <c r="P69" i="1"/>
  <c r="P44" i="1"/>
  <c r="P34" i="1"/>
  <c r="P47" i="1"/>
  <c r="P91" i="1"/>
  <c r="P52" i="1"/>
  <c r="P53" i="1"/>
  <c r="P54" i="1"/>
  <c r="P24" i="1"/>
  <c r="P78" i="1"/>
  <c r="P9" i="1"/>
  <c r="P84" i="1"/>
  <c r="P93" i="1"/>
  <c r="P31" i="1"/>
  <c r="P27" i="1"/>
  <c r="P45" i="1"/>
  <c r="P77" i="1"/>
  <c r="P63" i="1"/>
  <c r="P72" i="1"/>
  <c r="P76" i="1"/>
  <c r="P48" i="1"/>
  <c r="P66" i="1"/>
  <c r="P79" i="1"/>
  <c r="P67" i="1"/>
  <c r="P42" i="1"/>
  <c r="P49" i="1"/>
  <c r="P59" i="1"/>
  <c r="P55" i="1"/>
  <c r="P74" i="1"/>
  <c r="P38" i="1"/>
  <c r="P75" i="1"/>
  <c r="P32" i="1"/>
  <c r="P43" i="1"/>
  <c r="P21" i="1"/>
  <c r="P18" i="1"/>
  <c r="P17" i="1"/>
  <c r="P61" i="1"/>
  <c r="P25" i="1"/>
  <c r="P13" i="1"/>
  <c r="P19" i="1"/>
  <c r="P12" i="1"/>
  <c r="P7" i="1"/>
  <c r="P14" i="1"/>
  <c r="P11" i="1"/>
  <c r="P6" i="1"/>
  <c r="P10" i="1"/>
  <c r="P8" i="1"/>
  <c r="O21" i="1"/>
  <c r="N21" i="1"/>
  <c r="D10" i="12"/>
  <c r="J5" i="12"/>
  <c r="K4" i="12"/>
  <c r="K5" i="12" s="1"/>
  <c r="K6" i="12" s="1"/>
  <c r="K7" i="12" s="1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K40" i="12" s="1"/>
  <c r="K41" i="12" s="1"/>
  <c r="K42" i="12" s="1"/>
  <c r="K43" i="12" s="1"/>
  <c r="K44" i="12" s="1"/>
  <c r="K45" i="12" s="1"/>
  <c r="K46" i="12" s="1"/>
  <c r="K47" i="12" s="1"/>
  <c r="F21" i="4"/>
  <c r="F22" i="4"/>
  <c r="F23" i="4"/>
  <c r="F24" i="4"/>
  <c r="F25" i="4"/>
  <c r="I12" i="2" l="1"/>
  <c r="I9" i="2"/>
  <c r="K12" i="2"/>
  <c r="K9" i="2"/>
  <c r="J8" i="2"/>
  <c r="J9" i="2"/>
  <c r="L8" i="16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C12" i="16"/>
  <c r="E17" i="16"/>
  <c r="E18" i="16"/>
  <c r="E19" i="16"/>
  <c r="E20" i="16"/>
  <c r="E21" i="16"/>
  <c r="I6" i="16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I55" i="16" s="1"/>
  <c r="I56" i="16" s="1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I71" i="16" s="1"/>
  <c r="C14" i="16"/>
  <c r="F14" i="16" s="1"/>
  <c r="T8" i="1" s="1"/>
  <c r="E16" i="16"/>
  <c r="C18" i="16"/>
  <c r="J93" i="1"/>
  <c r="I52" i="1"/>
  <c r="I7" i="15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I51" i="15" s="1"/>
  <c r="I52" i="15" s="1"/>
  <c r="I53" i="15" s="1"/>
  <c r="I54" i="15" s="1"/>
  <c r="I55" i="15" s="1"/>
  <c r="I56" i="15" s="1"/>
  <c r="I57" i="15" s="1"/>
  <c r="I58" i="15" s="1"/>
  <c r="I59" i="15" s="1"/>
  <c r="I60" i="15" s="1"/>
  <c r="E16" i="15"/>
  <c r="E23" i="15"/>
  <c r="L7" i="15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E14" i="15"/>
  <c r="E19" i="15"/>
  <c r="E20" i="15"/>
  <c r="E22" i="15"/>
  <c r="K8" i="2"/>
  <c r="K10" i="2"/>
  <c r="K11" i="2"/>
  <c r="J10" i="2"/>
  <c r="J11" i="2"/>
  <c r="J12" i="2"/>
  <c r="I8" i="2"/>
  <c r="I10" i="2"/>
  <c r="I11" i="2"/>
  <c r="K51" i="1"/>
  <c r="E22" i="14"/>
  <c r="E21" i="14"/>
  <c r="E20" i="14"/>
  <c r="E19" i="14"/>
  <c r="L8" i="14"/>
  <c r="L9" i="14" s="1"/>
  <c r="L10" i="14" s="1"/>
  <c r="L11" i="14" s="1"/>
  <c r="L12" i="14" s="1"/>
  <c r="L13" i="14" s="1"/>
  <c r="I6" i="14"/>
  <c r="J78" i="1"/>
  <c r="I44" i="1"/>
  <c r="K6" i="13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E13" i="13"/>
  <c r="F13" i="13" s="1"/>
  <c r="E15" i="13"/>
  <c r="F15" i="13" s="1"/>
  <c r="J7" i="13"/>
  <c r="E14" i="13"/>
  <c r="F14" i="13" s="1"/>
  <c r="P62" i="1"/>
  <c r="I71" i="1"/>
  <c r="P41" i="1"/>
  <c r="P64" i="1"/>
  <c r="P73" i="1"/>
  <c r="P35" i="1"/>
  <c r="K54" i="1"/>
  <c r="I47" i="1"/>
  <c r="J51" i="1"/>
  <c r="K95" i="1"/>
  <c r="I51" i="1"/>
  <c r="K71" i="1"/>
  <c r="J71" i="1"/>
  <c r="K78" i="1"/>
  <c r="J52" i="1"/>
  <c r="I69" i="1"/>
  <c r="K52" i="1"/>
  <c r="K34" i="1"/>
  <c r="K24" i="1"/>
  <c r="J69" i="1"/>
  <c r="J56" i="1"/>
  <c r="J91" i="1"/>
  <c r="J47" i="1"/>
  <c r="K47" i="1"/>
  <c r="K9" i="1"/>
  <c r="I95" i="1"/>
  <c r="J34" i="1"/>
  <c r="J54" i="1"/>
  <c r="I91" i="1"/>
  <c r="J24" i="1"/>
  <c r="J95" i="1"/>
  <c r="J53" i="1"/>
  <c r="I34" i="1"/>
  <c r="K50" i="1"/>
  <c r="K69" i="1"/>
  <c r="K53" i="1"/>
  <c r="I53" i="1"/>
  <c r="I50" i="1"/>
  <c r="K91" i="1"/>
  <c r="J44" i="1"/>
  <c r="K56" i="1"/>
  <c r="J9" i="1"/>
  <c r="K44" i="1"/>
  <c r="J50" i="1"/>
  <c r="I56" i="1"/>
  <c r="K93" i="1"/>
  <c r="I93" i="1"/>
  <c r="I9" i="1"/>
  <c r="I78" i="1"/>
  <c r="I24" i="1"/>
  <c r="I54" i="1"/>
  <c r="J6" i="12"/>
  <c r="O3" i="1"/>
  <c r="O4" i="1"/>
  <c r="O5" i="1"/>
  <c r="O2" i="1"/>
  <c r="N3" i="1"/>
  <c r="N4" i="1"/>
  <c r="N5" i="1"/>
  <c r="N2" i="1"/>
  <c r="H3" i="2"/>
  <c r="H4" i="2"/>
  <c r="H5" i="2"/>
  <c r="H2" i="2"/>
  <c r="G3" i="2"/>
  <c r="G4" i="2"/>
  <c r="G5" i="2"/>
  <c r="G2" i="2"/>
  <c r="G12" i="2"/>
  <c r="G11" i="3"/>
  <c r="G11" i="4"/>
  <c r="D10" i="4"/>
  <c r="B10" i="4"/>
  <c r="D10" i="3"/>
  <c r="B10" i="3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L6" i="4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M5" i="4"/>
  <c r="L5" i="4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L6" i="3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M5" i="3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L5" i="3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J4" i="3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12" i="1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12" i="10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C13" i="6"/>
  <c r="F13" i="6" s="1"/>
  <c r="C14" i="6"/>
  <c r="F14" i="6" s="1"/>
  <c r="C15" i="6"/>
  <c r="F15" i="6" s="1"/>
  <c r="C16" i="6"/>
  <c r="C17" i="6"/>
  <c r="F17" i="6" s="1"/>
  <c r="C18" i="6"/>
  <c r="F18" i="6" s="1"/>
  <c r="C19" i="6"/>
  <c r="F19" i="6" s="1"/>
  <c r="C20" i="6"/>
  <c r="F20" i="6" s="1"/>
  <c r="C21" i="6"/>
  <c r="F21" i="6" s="1"/>
  <c r="C22" i="6"/>
  <c r="F22" i="6" s="1"/>
  <c r="C23" i="6"/>
  <c r="F23" i="6" s="1"/>
  <c r="C24" i="6"/>
  <c r="F24" i="6" s="1"/>
  <c r="C25" i="6"/>
  <c r="F25" i="6" s="1"/>
  <c r="C26" i="6"/>
  <c r="F26" i="6" s="1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12" i="7"/>
  <c r="C13" i="7"/>
  <c r="F13" i="7" s="1"/>
  <c r="C14" i="7"/>
  <c r="F14" i="7" s="1"/>
  <c r="C15" i="7"/>
  <c r="F15" i="7" s="1"/>
  <c r="C16" i="7"/>
  <c r="F16" i="7" s="1"/>
  <c r="C17" i="7"/>
  <c r="F17" i="7" s="1"/>
  <c r="C18" i="7"/>
  <c r="F18" i="7" s="1"/>
  <c r="C19" i="7"/>
  <c r="F19" i="7" s="1"/>
  <c r="C20" i="7"/>
  <c r="F20" i="7" s="1"/>
  <c r="C21" i="7"/>
  <c r="F21" i="7" s="1"/>
  <c r="C22" i="7"/>
  <c r="F22" i="7" s="1"/>
  <c r="C23" i="7"/>
  <c r="F23" i="7" s="1"/>
  <c r="C24" i="7"/>
  <c r="F24" i="7" s="1"/>
  <c r="C25" i="7"/>
  <c r="F25" i="7" s="1"/>
  <c r="C26" i="7"/>
  <c r="F26" i="7" s="1"/>
  <c r="C12" i="7"/>
  <c r="F12" i="7" s="1"/>
  <c r="G11" i="11"/>
  <c r="G11" i="10"/>
  <c r="G11" i="7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12" i="11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12" i="10"/>
  <c r="G15" i="7"/>
  <c r="G13" i="7"/>
  <c r="G14" i="7"/>
  <c r="G16" i="7"/>
  <c r="G17" i="7"/>
  <c r="G18" i="7"/>
  <c r="G19" i="7"/>
  <c r="G20" i="7"/>
  <c r="G21" i="7"/>
  <c r="G22" i="7"/>
  <c r="G23" i="7"/>
  <c r="G24" i="7"/>
  <c r="G25" i="7"/>
  <c r="G26" i="7"/>
  <c r="G12" i="7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12" i="6"/>
  <c r="G11" i="6"/>
  <c r="D10" i="11"/>
  <c r="J5" i="11"/>
  <c r="K4" i="11"/>
  <c r="K5" i="11" s="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K80" i="11" s="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4" i="10"/>
  <c r="K5" i="10" s="1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J5" i="10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D10" i="10"/>
  <c r="D10" i="6"/>
  <c r="D10" i="7"/>
  <c r="M4" i="7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B10" i="7"/>
  <c r="L5" i="7"/>
  <c r="I5" i="7"/>
  <c r="I6" i="7" s="1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B10" i="6"/>
  <c r="J4" i="6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M5" i="6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O61" i="1"/>
  <c r="O13" i="1"/>
  <c r="O18" i="1"/>
  <c r="O17" i="1"/>
  <c r="O20" i="1"/>
  <c r="K20" i="1" s="1"/>
  <c r="F20" i="4"/>
  <c r="O25" i="1" s="1"/>
  <c r="F19" i="4"/>
  <c r="O19" i="1" s="1"/>
  <c r="F18" i="4"/>
  <c r="O11" i="1" s="1"/>
  <c r="F17" i="4"/>
  <c r="O14" i="1" s="1"/>
  <c r="F16" i="4"/>
  <c r="O12" i="1" s="1"/>
  <c r="F15" i="4"/>
  <c r="O10" i="1" s="1"/>
  <c r="F14" i="4"/>
  <c r="O7" i="1" s="1"/>
  <c r="F13" i="4"/>
  <c r="O6" i="1" s="1"/>
  <c r="F12" i="4"/>
  <c r="O8" i="1" s="1"/>
  <c r="F27" i="3"/>
  <c r="F26" i="3"/>
  <c r="N22" i="1" s="1"/>
  <c r="F25" i="3"/>
  <c r="N18" i="1" s="1"/>
  <c r="F24" i="3"/>
  <c r="N20" i="1" s="1"/>
  <c r="F23" i="3"/>
  <c r="N17" i="1" s="1"/>
  <c r="F22" i="3"/>
  <c r="N12" i="1" s="1"/>
  <c r="F21" i="3"/>
  <c r="N19" i="1" s="1"/>
  <c r="F20" i="3"/>
  <c r="N25" i="1" s="1"/>
  <c r="F19" i="3"/>
  <c r="N61" i="1" s="1"/>
  <c r="F18" i="3"/>
  <c r="N7" i="1" s="1"/>
  <c r="F17" i="3"/>
  <c r="N13" i="1" s="1"/>
  <c r="F16" i="3"/>
  <c r="N11" i="1" s="1"/>
  <c r="F15" i="3"/>
  <c r="N6" i="1" s="1"/>
  <c r="F14" i="3"/>
  <c r="N14" i="1" s="1"/>
  <c r="F13" i="3"/>
  <c r="N8" i="1" s="1"/>
  <c r="F12" i="3"/>
  <c r="N10" i="1" s="1"/>
  <c r="F18" i="16" l="1"/>
  <c r="C19" i="16"/>
  <c r="F19" i="16" s="1"/>
  <c r="C15" i="16"/>
  <c r="F15" i="16" s="1"/>
  <c r="T7" i="1" s="1"/>
  <c r="C20" i="16"/>
  <c r="F20" i="16" s="1"/>
  <c r="C16" i="16"/>
  <c r="F16" i="16" s="1"/>
  <c r="C13" i="16"/>
  <c r="F13" i="16" s="1"/>
  <c r="T11" i="1" s="1"/>
  <c r="C17" i="16"/>
  <c r="F17" i="16" s="1"/>
  <c r="C21" i="16"/>
  <c r="F21" i="16" s="1"/>
  <c r="E22" i="16"/>
  <c r="C22" i="16"/>
  <c r="F12" i="16"/>
  <c r="T12" i="1" s="1"/>
  <c r="C15" i="15"/>
  <c r="C20" i="15"/>
  <c r="F20" i="15" s="1"/>
  <c r="S18" i="1" s="1"/>
  <c r="C21" i="15"/>
  <c r="E21" i="15"/>
  <c r="C19" i="15"/>
  <c r="F19" i="15" s="1"/>
  <c r="S21" i="1" s="1"/>
  <c r="C23" i="15"/>
  <c r="F23" i="15" s="1"/>
  <c r="S28" i="1" s="1"/>
  <c r="E15" i="15"/>
  <c r="E18" i="15"/>
  <c r="C16" i="15"/>
  <c r="F16" i="15" s="1"/>
  <c r="S6" i="1" s="1"/>
  <c r="C22" i="15"/>
  <c r="F22" i="15" s="1"/>
  <c r="S25" i="1" s="1"/>
  <c r="C13" i="15"/>
  <c r="C12" i="15"/>
  <c r="C14" i="15"/>
  <c r="F14" i="15" s="1"/>
  <c r="S12" i="1" s="1"/>
  <c r="E13" i="15"/>
  <c r="E12" i="15"/>
  <c r="C18" i="15"/>
  <c r="E12" i="14"/>
  <c r="E18" i="14"/>
  <c r="E13" i="14"/>
  <c r="E14" i="14"/>
  <c r="E25" i="14"/>
  <c r="E15" i="14"/>
  <c r="E23" i="14"/>
  <c r="E26" i="14"/>
  <c r="E16" i="14"/>
  <c r="E24" i="14"/>
  <c r="I7" i="14"/>
  <c r="E17" i="14"/>
  <c r="L51" i="1"/>
  <c r="L78" i="1"/>
  <c r="L71" i="1"/>
  <c r="L47" i="1"/>
  <c r="J8" i="13"/>
  <c r="L52" i="1"/>
  <c r="L56" i="1"/>
  <c r="L50" i="1"/>
  <c r="L24" i="1"/>
  <c r="L34" i="1"/>
  <c r="L91" i="1"/>
  <c r="L69" i="1"/>
  <c r="L95" i="1"/>
  <c r="L9" i="1"/>
  <c r="L44" i="1"/>
  <c r="L54" i="1"/>
  <c r="L53" i="1"/>
  <c r="L93" i="1"/>
  <c r="J7" i="12"/>
  <c r="O22" i="1"/>
  <c r="F16" i="6"/>
  <c r="C12" i="6"/>
  <c r="F12" i="6" s="1"/>
  <c r="J6" i="11"/>
  <c r="L6" i="7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H12" i="2"/>
  <c r="G10" i="2"/>
  <c r="J21" i="1" l="1"/>
  <c r="F22" i="16"/>
  <c r="F18" i="15"/>
  <c r="S19" i="1" s="1"/>
  <c r="I19" i="1" s="1"/>
  <c r="F12" i="15"/>
  <c r="S7" i="1" s="1"/>
  <c r="K7" i="1" s="1"/>
  <c r="F21" i="15"/>
  <c r="S22" i="1" s="1"/>
  <c r="F13" i="15"/>
  <c r="S11" i="1" s="1"/>
  <c r="F15" i="15"/>
  <c r="S8" i="1" s="1"/>
  <c r="J8" i="1" s="1"/>
  <c r="I8" i="14"/>
  <c r="J9" i="13"/>
  <c r="E16" i="13"/>
  <c r="F16" i="13" s="1"/>
  <c r="E17" i="13"/>
  <c r="F17" i="13" s="1"/>
  <c r="J8" i="12"/>
  <c r="J7" i="11"/>
  <c r="I6" i="1"/>
  <c r="K25" i="1"/>
  <c r="L7" i="7"/>
  <c r="G11" i="2"/>
  <c r="G8" i="2"/>
  <c r="I61" i="1"/>
  <c r="H8" i="2"/>
  <c r="H10" i="2"/>
  <c r="H11" i="2"/>
  <c r="K12" i="1"/>
  <c r="J12" i="1"/>
  <c r="I12" i="1"/>
  <c r="J61" i="1"/>
  <c r="I14" i="1"/>
  <c r="K14" i="1"/>
  <c r="J14" i="1"/>
  <c r="K61" i="1"/>
  <c r="K10" i="1"/>
  <c r="I10" i="1"/>
  <c r="J10" i="1"/>
  <c r="K8" i="1" l="1"/>
  <c r="I8" i="1"/>
  <c r="I21" i="1"/>
  <c r="J17" i="1"/>
  <c r="I17" i="1"/>
  <c r="I9" i="14"/>
  <c r="J10" i="13"/>
  <c r="E18" i="13"/>
  <c r="F18" i="13" s="1"/>
  <c r="J9" i="12"/>
  <c r="K6" i="1"/>
  <c r="J6" i="1"/>
  <c r="J25" i="1"/>
  <c r="K19" i="1"/>
  <c r="J19" i="1"/>
  <c r="I25" i="1"/>
  <c r="J7" i="1"/>
  <c r="I7" i="1"/>
  <c r="J8" i="11"/>
  <c r="L8" i="7"/>
  <c r="L10" i="1"/>
  <c r="L61" i="1"/>
  <c r="L12" i="1"/>
  <c r="L14" i="1"/>
  <c r="L8" i="1" l="1"/>
  <c r="L21" i="1"/>
  <c r="L17" i="1"/>
  <c r="J18" i="1"/>
  <c r="I18" i="1"/>
  <c r="K18" i="1"/>
  <c r="I10" i="14"/>
  <c r="J11" i="13"/>
  <c r="J10" i="12"/>
  <c r="L19" i="1"/>
  <c r="L25" i="1"/>
  <c r="L6" i="1"/>
  <c r="L7" i="1"/>
  <c r="J9" i="11"/>
  <c r="L9" i="7"/>
  <c r="L18" i="1" l="1"/>
  <c r="I11" i="14"/>
  <c r="J12" i="13"/>
  <c r="E19" i="13"/>
  <c r="F19" i="13" s="1"/>
  <c r="E20" i="13"/>
  <c r="F20" i="13" s="1"/>
  <c r="J11" i="12"/>
  <c r="K13" i="1"/>
  <c r="J13" i="1"/>
  <c r="I13" i="1"/>
  <c r="J10" i="11"/>
  <c r="L10" i="7"/>
  <c r="I12" i="14" l="1"/>
  <c r="K27" i="1"/>
  <c r="J27" i="1"/>
  <c r="I27" i="1"/>
  <c r="J13" i="13"/>
  <c r="J12" i="12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E24" i="12" s="1"/>
  <c r="F24" i="12" s="1"/>
  <c r="E13" i="12"/>
  <c r="F13" i="12" s="1"/>
  <c r="E19" i="12"/>
  <c r="F19" i="12" s="1"/>
  <c r="E17" i="12"/>
  <c r="F17" i="12" s="1"/>
  <c r="L13" i="1"/>
  <c r="J11" i="11"/>
  <c r="L11" i="7"/>
  <c r="L27" i="1" l="1"/>
  <c r="I13" i="14"/>
  <c r="J14" i="13"/>
  <c r="E22" i="13"/>
  <c r="F22" i="13" s="1"/>
  <c r="E21" i="13"/>
  <c r="F21" i="13" s="1"/>
  <c r="P28" i="1"/>
  <c r="P33" i="1"/>
  <c r="P20" i="1"/>
  <c r="P40" i="1"/>
  <c r="E22" i="12"/>
  <c r="F22" i="12" s="1"/>
  <c r="E14" i="12"/>
  <c r="F14" i="12" s="1"/>
  <c r="E15" i="12"/>
  <c r="F15" i="12" s="1"/>
  <c r="E26" i="12"/>
  <c r="F26" i="12" s="1"/>
  <c r="E12" i="12"/>
  <c r="F12" i="12" s="1"/>
  <c r="E20" i="12"/>
  <c r="F20" i="12" s="1"/>
  <c r="E16" i="12"/>
  <c r="F16" i="12" s="1"/>
  <c r="E18" i="12"/>
  <c r="F18" i="12" s="1"/>
  <c r="E23" i="12"/>
  <c r="F23" i="12" s="1"/>
  <c r="E21" i="12"/>
  <c r="F21" i="12" s="1"/>
  <c r="E25" i="12"/>
  <c r="F25" i="12" s="1"/>
  <c r="J12" i="11"/>
  <c r="L12" i="7"/>
  <c r="I14" i="14" l="1"/>
  <c r="K35" i="1"/>
  <c r="J35" i="1"/>
  <c r="I35" i="1"/>
  <c r="J15" i="13"/>
  <c r="E23" i="13"/>
  <c r="F23" i="13" s="1"/>
  <c r="P22" i="1"/>
  <c r="P36" i="1"/>
  <c r="P23" i="1"/>
  <c r="P57" i="1"/>
  <c r="P26" i="1"/>
  <c r="P46" i="1"/>
  <c r="I28" i="1"/>
  <c r="J28" i="1"/>
  <c r="K28" i="1"/>
  <c r="I20" i="1"/>
  <c r="J20" i="1"/>
  <c r="P30" i="1"/>
  <c r="P68" i="1"/>
  <c r="P29" i="1"/>
  <c r="P37" i="1"/>
  <c r="P39" i="1"/>
  <c r="J13" i="11"/>
  <c r="L13" i="7"/>
  <c r="I15" i="14" l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I100" i="14" s="1"/>
  <c r="I101" i="14" s="1"/>
  <c r="I102" i="14" s="1"/>
  <c r="I103" i="14" s="1"/>
  <c r="C16" i="14" s="1"/>
  <c r="F16" i="14" s="1"/>
  <c r="C17" i="14"/>
  <c r="F17" i="14" s="1"/>
  <c r="C23" i="14"/>
  <c r="F23" i="14" s="1"/>
  <c r="C14" i="14"/>
  <c r="F14" i="14" s="1"/>
  <c r="C12" i="14"/>
  <c r="F12" i="14" s="1"/>
  <c r="L35" i="1"/>
  <c r="L20" i="1"/>
  <c r="J16" i="13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J46" i="13" s="1"/>
  <c r="J47" i="13" s="1"/>
  <c r="K37" i="1"/>
  <c r="I37" i="1"/>
  <c r="J37" i="1"/>
  <c r="K29" i="1"/>
  <c r="J29" i="1"/>
  <c r="I29" i="1"/>
  <c r="K30" i="1"/>
  <c r="I30" i="1"/>
  <c r="J30" i="1"/>
  <c r="I36" i="1"/>
  <c r="J36" i="1"/>
  <c r="K36" i="1"/>
  <c r="K22" i="1"/>
  <c r="I22" i="1"/>
  <c r="J22" i="1"/>
  <c r="I68" i="1"/>
  <c r="J68" i="1"/>
  <c r="K68" i="1"/>
  <c r="L28" i="1"/>
  <c r="J23" i="1"/>
  <c r="I23" i="1"/>
  <c r="J14" i="11"/>
  <c r="L14" i="7"/>
  <c r="L15" i="7" s="1"/>
  <c r="L16" i="7" s="1"/>
  <c r="L17" i="7" s="1"/>
  <c r="L18" i="7" s="1"/>
  <c r="L19" i="7" s="1"/>
  <c r="L20" i="7" s="1"/>
  <c r="L21" i="7" s="1"/>
  <c r="L22" i="7" s="1"/>
  <c r="L23" i="7" s="1"/>
  <c r="C21" i="14" l="1"/>
  <c r="F21" i="14" s="1"/>
  <c r="C22" i="14"/>
  <c r="F22" i="14" s="1"/>
  <c r="C24" i="14"/>
  <c r="F24" i="14" s="1"/>
  <c r="C20" i="14"/>
  <c r="F20" i="14" s="1"/>
  <c r="C15" i="14"/>
  <c r="F15" i="14" s="1"/>
  <c r="C13" i="14"/>
  <c r="F13" i="14" s="1"/>
  <c r="C25" i="14"/>
  <c r="F25" i="14" s="1"/>
  <c r="C26" i="14"/>
  <c r="F26" i="14" s="1"/>
  <c r="C19" i="14"/>
  <c r="F19" i="14" s="1"/>
  <c r="C18" i="14"/>
  <c r="F18" i="14" s="1"/>
  <c r="L29" i="1"/>
  <c r="L30" i="1"/>
  <c r="L22" i="1"/>
  <c r="E63" i="13"/>
  <c r="F63" i="13" s="1"/>
  <c r="E62" i="13"/>
  <c r="F62" i="13" s="1"/>
  <c r="E61" i="13"/>
  <c r="F61" i="13" s="1"/>
  <c r="E34" i="13"/>
  <c r="F34" i="13" s="1"/>
  <c r="E37" i="13"/>
  <c r="F37" i="13" s="1"/>
  <c r="E26" i="13"/>
  <c r="F26" i="13" s="1"/>
  <c r="E24" i="13"/>
  <c r="F24" i="13" s="1"/>
  <c r="E52" i="13"/>
  <c r="F52" i="13" s="1"/>
  <c r="E50" i="13"/>
  <c r="F50" i="13" s="1"/>
  <c r="E29" i="13"/>
  <c r="F29" i="13" s="1"/>
  <c r="E33" i="13"/>
  <c r="F33" i="13" s="1"/>
  <c r="E64" i="13"/>
  <c r="F64" i="13" s="1"/>
  <c r="E27" i="13"/>
  <c r="F27" i="13" s="1"/>
  <c r="E40" i="13"/>
  <c r="F40" i="13" s="1"/>
  <c r="E41" i="13"/>
  <c r="F41" i="13" s="1"/>
  <c r="E47" i="13"/>
  <c r="F47" i="13" s="1"/>
  <c r="E43" i="13"/>
  <c r="F43" i="13" s="1"/>
  <c r="E39" i="13"/>
  <c r="F39" i="13" s="1"/>
  <c r="E36" i="13"/>
  <c r="F36" i="13" s="1"/>
  <c r="E45" i="13"/>
  <c r="F45" i="13" s="1"/>
  <c r="E25" i="13"/>
  <c r="F25" i="13" s="1"/>
  <c r="E38" i="13"/>
  <c r="F38" i="13" s="1"/>
  <c r="E31" i="13"/>
  <c r="F31" i="13" s="1"/>
  <c r="E56" i="13"/>
  <c r="F56" i="13" s="1"/>
  <c r="E35" i="13"/>
  <c r="F35" i="13" s="1"/>
  <c r="E57" i="13"/>
  <c r="F57" i="13" s="1"/>
  <c r="E53" i="13"/>
  <c r="F53" i="13" s="1"/>
  <c r="E54" i="13"/>
  <c r="F54" i="13" s="1"/>
  <c r="E28" i="13"/>
  <c r="F28" i="13" s="1"/>
  <c r="E48" i="13"/>
  <c r="F48" i="13" s="1"/>
  <c r="E44" i="13"/>
  <c r="F44" i="13" s="1"/>
  <c r="E55" i="13"/>
  <c r="F55" i="13" s="1"/>
  <c r="E30" i="13"/>
  <c r="F30" i="13" s="1"/>
  <c r="E51" i="13"/>
  <c r="F51" i="13" s="1"/>
  <c r="E49" i="13"/>
  <c r="F49" i="13" s="1"/>
  <c r="E46" i="13"/>
  <c r="F46" i="13" s="1"/>
  <c r="E59" i="13"/>
  <c r="F59" i="13" s="1"/>
  <c r="E58" i="13"/>
  <c r="F58" i="13" s="1"/>
  <c r="E42" i="13"/>
  <c r="F42" i="13" s="1"/>
  <c r="E32" i="13"/>
  <c r="F32" i="13" s="1"/>
  <c r="E60" i="13"/>
  <c r="F60" i="13" s="1"/>
  <c r="L23" i="1"/>
  <c r="L36" i="1"/>
  <c r="L68" i="1"/>
  <c r="L37" i="1"/>
  <c r="J15" i="11"/>
  <c r="J16" i="11" s="1"/>
  <c r="J17" i="11" s="1"/>
  <c r="J18" i="11" s="1"/>
  <c r="J19" i="11" s="1"/>
  <c r="J20" i="11" s="1"/>
  <c r="J21" i="11" s="1"/>
  <c r="J22" i="11" s="1"/>
  <c r="J23" i="11" s="1"/>
  <c r="I42" i="1" l="1"/>
  <c r="K42" i="1"/>
  <c r="J42" i="1"/>
  <c r="K55" i="1"/>
  <c r="J55" i="1"/>
  <c r="I55" i="1"/>
  <c r="J59" i="1"/>
  <c r="K59" i="1"/>
  <c r="I59" i="1"/>
  <c r="I48" i="1"/>
  <c r="K48" i="1"/>
  <c r="J48" i="1"/>
  <c r="K79" i="1"/>
  <c r="J79" i="1"/>
  <c r="I79" i="1"/>
  <c r="I75" i="1"/>
  <c r="J75" i="1"/>
  <c r="K75" i="1"/>
  <c r="J57" i="1"/>
  <c r="K57" i="1"/>
  <c r="I57" i="1"/>
  <c r="K76" i="1"/>
  <c r="I76" i="1"/>
  <c r="J76" i="1"/>
  <c r="J46" i="1"/>
  <c r="I46" i="1"/>
  <c r="K46" i="1"/>
  <c r="K74" i="1"/>
  <c r="I74" i="1"/>
  <c r="J74" i="1"/>
  <c r="I49" i="1"/>
  <c r="J49" i="1"/>
  <c r="K49" i="1"/>
  <c r="I60" i="1"/>
  <c r="K60" i="1"/>
  <c r="J60" i="1"/>
  <c r="I31" i="1"/>
  <c r="J31" i="1"/>
  <c r="K31" i="1"/>
  <c r="I77" i="1"/>
  <c r="K77" i="1"/>
  <c r="J77" i="1"/>
  <c r="I26" i="1"/>
  <c r="K26" i="1"/>
  <c r="J26" i="1"/>
  <c r="K63" i="1"/>
  <c r="I63" i="1"/>
  <c r="J63" i="1"/>
  <c r="K62" i="1"/>
  <c r="J62" i="1"/>
  <c r="I62" i="1"/>
  <c r="I72" i="1"/>
  <c r="K72" i="1"/>
  <c r="J72" i="1"/>
  <c r="I41" i="1"/>
  <c r="J41" i="1"/>
  <c r="K41" i="1"/>
  <c r="I73" i="1"/>
  <c r="J73" i="1"/>
  <c r="K73" i="1"/>
  <c r="J32" i="1"/>
  <c r="K32" i="1"/>
  <c r="I32" i="1"/>
  <c r="J66" i="1"/>
  <c r="K66" i="1"/>
  <c r="I66" i="1"/>
  <c r="I39" i="1"/>
  <c r="K39" i="1"/>
  <c r="J39" i="1"/>
  <c r="J84" i="1"/>
  <c r="K84" i="1"/>
  <c r="I84" i="1"/>
  <c r="I67" i="1"/>
  <c r="J67" i="1"/>
  <c r="K67" i="1"/>
  <c r="J58" i="1"/>
  <c r="K58" i="1"/>
  <c r="I58" i="1"/>
  <c r="J38" i="1"/>
  <c r="I38" i="1"/>
  <c r="K38" i="1"/>
  <c r="J45" i="1"/>
  <c r="I45" i="1"/>
  <c r="K45" i="1"/>
  <c r="J43" i="1"/>
  <c r="K43" i="1"/>
  <c r="I43" i="1"/>
  <c r="K33" i="1"/>
  <c r="I33" i="1"/>
  <c r="J33" i="1"/>
  <c r="K40" i="1"/>
  <c r="I40" i="1"/>
  <c r="J40" i="1"/>
  <c r="J64" i="1"/>
  <c r="K64" i="1"/>
  <c r="I64" i="1"/>
  <c r="K11" i="1"/>
  <c r="J11" i="1"/>
  <c r="I11" i="1"/>
  <c r="J24" i="1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L77" i="1" l="1"/>
  <c r="L75" i="1"/>
  <c r="L62" i="1"/>
  <c r="L43" i="1"/>
  <c r="L32" i="1"/>
  <c r="L79" i="1"/>
  <c r="L64" i="1"/>
  <c r="L38" i="1"/>
  <c r="L84" i="1"/>
  <c r="L40" i="1"/>
  <c r="L72" i="1"/>
  <c r="L63" i="1"/>
  <c r="L76" i="1"/>
  <c r="L58" i="1"/>
  <c r="L55" i="1"/>
  <c r="L31" i="1"/>
  <c r="L74" i="1"/>
  <c r="L57" i="1"/>
  <c r="L41" i="1"/>
  <c r="L49" i="1"/>
  <c r="L45" i="1"/>
  <c r="L26" i="1"/>
  <c r="L73" i="1"/>
  <c r="L60" i="1"/>
  <c r="L46" i="1"/>
  <c r="L48" i="1"/>
  <c r="L39" i="1"/>
  <c r="L66" i="1"/>
  <c r="L33" i="1"/>
  <c r="L67" i="1"/>
  <c r="L59" i="1"/>
  <c r="L42" i="1"/>
  <c r="L11" i="1"/>
  <c r="H16" i="1" l="1"/>
  <c r="G16" i="1" s="1"/>
  <c r="F23" i="2" s="1"/>
  <c r="H92" i="1"/>
  <c r="G92" i="1" s="1"/>
  <c r="F99" i="2" s="1"/>
  <c r="H87" i="1"/>
  <c r="G87" i="1" s="1"/>
  <c r="F94" i="2" s="1"/>
  <c r="H86" i="1"/>
  <c r="G86" i="1" s="1"/>
  <c r="F93" i="2" s="1"/>
  <c r="H83" i="1"/>
  <c r="G83" i="1" s="1"/>
  <c r="F90" i="2" s="1"/>
  <c r="H90" i="1"/>
  <c r="G90" i="1" s="1"/>
  <c r="F97" i="2" s="1"/>
  <c r="H82" i="1"/>
  <c r="G82" i="1" s="1"/>
  <c r="F89" i="2" s="1"/>
  <c r="H85" i="1"/>
  <c r="G85" i="1" s="1"/>
  <c r="F92" i="2" s="1"/>
  <c r="H89" i="1"/>
  <c r="G89" i="1" s="1"/>
  <c r="F96" i="2" s="1"/>
  <c r="H65" i="1"/>
  <c r="G65" i="1" s="1"/>
  <c r="F72" i="2" s="1"/>
  <c r="H80" i="1"/>
  <c r="G80" i="1" s="1"/>
  <c r="F87" i="2" s="1"/>
  <c r="H15" i="1"/>
  <c r="G15" i="1" s="1"/>
  <c r="F22" i="2" s="1"/>
  <c r="H94" i="1"/>
  <c r="G94" i="1" s="1"/>
  <c r="F101" i="2" s="1"/>
  <c r="H70" i="1"/>
  <c r="G70" i="1" s="1"/>
  <c r="F77" i="2" s="1"/>
  <c r="H81" i="1"/>
  <c r="G81" i="1" s="1"/>
  <c r="F88" i="2" s="1"/>
  <c r="H88" i="1"/>
  <c r="G88" i="1" s="1"/>
  <c r="F95" i="2" s="1"/>
  <c r="H58" i="1"/>
  <c r="G58" i="1" s="1"/>
  <c r="F65" i="2" s="1"/>
  <c r="H46" i="1"/>
  <c r="G46" i="1" s="1"/>
  <c r="F53" i="2" s="1"/>
  <c r="H39" i="1"/>
  <c r="G39" i="1" s="1"/>
  <c r="F46" i="2" s="1"/>
  <c r="H67" i="1"/>
  <c r="G67" i="1" s="1"/>
  <c r="F74" i="2" s="1"/>
  <c r="H26" i="1"/>
  <c r="G26" i="1" s="1"/>
  <c r="F33" i="2" s="1"/>
  <c r="H40" i="1"/>
  <c r="G40" i="1" s="1"/>
  <c r="F47" i="2" s="1"/>
  <c r="H37" i="1"/>
  <c r="G37" i="1" s="1"/>
  <c r="F44" i="2" s="1"/>
  <c r="H55" i="1"/>
  <c r="G55" i="1" s="1"/>
  <c r="F62" i="2" s="1"/>
  <c r="H57" i="1"/>
  <c r="G57" i="1" s="1"/>
  <c r="F64" i="2" s="1"/>
  <c r="H29" i="1"/>
  <c r="G29" i="1" s="1"/>
  <c r="F36" i="2" s="1"/>
  <c r="H42" i="1"/>
  <c r="G42" i="1" s="1"/>
  <c r="F49" i="2" s="1"/>
  <c r="H41" i="1"/>
  <c r="G41" i="1" s="1"/>
  <c r="F48" i="2" s="1"/>
  <c r="H79" i="1"/>
  <c r="G79" i="1" s="1"/>
  <c r="F86" i="2" s="1"/>
  <c r="H38" i="1"/>
  <c r="G38" i="1" s="1"/>
  <c r="F45" i="2" s="1"/>
  <c r="H43" i="1"/>
  <c r="G43" i="1" s="1"/>
  <c r="F50" i="2" s="1"/>
  <c r="H36" i="1"/>
  <c r="G36" i="1" s="1"/>
  <c r="F43" i="2" s="1"/>
  <c r="H64" i="1"/>
  <c r="G64" i="1" s="1"/>
  <c r="F71" i="2" s="1"/>
  <c r="H23" i="1"/>
  <c r="G23" i="1" s="1"/>
  <c r="F30" i="2" s="1"/>
  <c r="H49" i="1"/>
  <c r="G49" i="1" s="1"/>
  <c r="F56" i="2" s="1"/>
  <c r="H28" i="1"/>
  <c r="G28" i="1" s="1"/>
  <c r="F35" i="2" s="1"/>
  <c r="H32" i="1"/>
  <c r="G32" i="1" s="1"/>
  <c r="F39" i="2" s="1"/>
  <c r="H68" i="1"/>
  <c r="G68" i="1" s="1"/>
  <c r="F75" i="2" s="1"/>
  <c r="H75" i="1"/>
  <c r="G75" i="1" s="1"/>
  <c r="F82" i="2" s="1"/>
  <c r="H30" i="1"/>
  <c r="G30" i="1" s="1"/>
  <c r="F37" i="2" s="1"/>
  <c r="H74" i="1"/>
  <c r="G74" i="1" s="1"/>
  <c r="F81" i="2" s="1"/>
  <c r="H59" i="1"/>
  <c r="G59" i="1" s="1"/>
  <c r="F66" i="2" s="1"/>
  <c r="H33" i="1"/>
  <c r="G33" i="1" s="1"/>
  <c r="F40" i="2" s="1"/>
  <c r="H62" i="1"/>
  <c r="G62" i="1" s="1"/>
  <c r="F69" i="2" s="1"/>
  <c r="H69" i="1"/>
  <c r="G69" i="1" s="1"/>
  <c r="F76" i="2" s="1"/>
  <c r="H73" i="1"/>
  <c r="G73" i="1" s="1"/>
  <c r="F80" i="2" s="1"/>
  <c r="H77" i="1"/>
  <c r="G77" i="1" s="1"/>
  <c r="F84" i="2" s="1"/>
  <c r="H66" i="1"/>
  <c r="G66" i="1" s="1"/>
  <c r="F73" i="2" s="1"/>
  <c r="H27" i="1"/>
  <c r="G27" i="1" s="1"/>
  <c r="F34" i="2" s="1"/>
  <c r="H50" i="1"/>
  <c r="G50" i="1" s="1"/>
  <c r="F57" i="2" s="1"/>
  <c r="H48" i="1"/>
  <c r="G48" i="1" s="1"/>
  <c r="F55" i="2" s="1"/>
  <c r="H72" i="1"/>
  <c r="G72" i="1" s="1"/>
  <c r="F79" i="2" s="1"/>
  <c r="H31" i="1"/>
  <c r="G31" i="1" s="1"/>
  <c r="F38" i="2" s="1"/>
  <c r="H53" i="1"/>
  <c r="G53" i="1" s="1"/>
  <c r="F60" i="2" s="1"/>
  <c r="H34" i="1"/>
  <c r="G34" i="1" s="1"/>
  <c r="F41" i="2" s="1"/>
  <c r="H56" i="1"/>
  <c r="G56" i="1" s="1"/>
  <c r="F63" i="2" s="1"/>
  <c r="H9" i="1"/>
  <c r="G9" i="1" s="1"/>
  <c r="F16" i="2" s="1"/>
  <c r="H91" i="1"/>
  <c r="G91" i="1" s="1"/>
  <c r="F98" i="2" s="1"/>
  <c r="H24" i="1"/>
  <c r="G24" i="1" s="1"/>
  <c r="F31" i="2" s="1"/>
  <c r="H78" i="1"/>
  <c r="G78" i="1" s="1"/>
  <c r="F85" i="2" s="1"/>
  <c r="H84" i="1"/>
  <c r="G84" i="1" s="1"/>
  <c r="F91" i="2" s="1"/>
  <c r="H60" i="1"/>
  <c r="G60" i="1" s="1"/>
  <c r="F67" i="2" s="1"/>
  <c r="H52" i="1"/>
  <c r="G52" i="1" s="1"/>
  <c r="F59" i="2" s="1"/>
  <c r="H54" i="1"/>
  <c r="G54" i="1" s="1"/>
  <c r="F61" i="2" s="1"/>
  <c r="H47" i="1"/>
  <c r="G47" i="1" s="1"/>
  <c r="F54" i="2" s="1"/>
  <c r="H63" i="1"/>
  <c r="G63" i="1" s="1"/>
  <c r="F70" i="2" s="1"/>
  <c r="H93" i="1"/>
  <c r="G93" i="1" s="1"/>
  <c r="F100" i="2" s="1"/>
  <c r="H35" i="1"/>
  <c r="G35" i="1" s="1"/>
  <c r="F42" i="2" s="1"/>
  <c r="H45" i="1"/>
  <c r="G45" i="1" s="1"/>
  <c r="F52" i="2" s="1"/>
  <c r="H44" i="1"/>
  <c r="G44" i="1" s="1"/>
  <c r="F51" i="2" s="1"/>
  <c r="H51" i="1"/>
  <c r="G51" i="1" s="1"/>
  <c r="F58" i="2" s="1"/>
  <c r="H71" i="1"/>
  <c r="G71" i="1" s="1"/>
  <c r="F78" i="2" s="1"/>
  <c r="H76" i="1"/>
  <c r="G76" i="1" s="1"/>
  <c r="F83" i="2" s="1"/>
  <c r="H95" i="1"/>
  <c r="G95" i="1" s="1"/>
  <c r="H18" i="1"/>
  <c r="G18" i="1" s="1"/>
  <c r="F25" i="2" s="1"/>
  <c r="H21" i="1"/>
  <c r="G21" i="1" s="1"/>
  <c r="F28" i="2" s="1"/>
  <c r="H6" i="1"/>
  <c r="G6" i="1" s="1"/>
  <c r="F14" i="2" s="1"/>
  <c r="H20" i="1"/>
  <c r="G20" i="1" s="1"/>
  <c r="F27" i="2" s="1"/>
  <c r="H22" i="1"/>
  <c r="G22" i="1" s="1"/>
  <c r="F29" i="2" s="1"/>
  <c r="H7" i="1"/>
  <c r="G7" i="1" s="1"/>
  <c r="F13" i="2" s="1"/>
  <c r="H61" i="1"/>
  <c r="G61" i="1" s="1"/>
  <c r="F68" i="2" s="1"/>
  <c r="H11" i="1"/>
  <c r="G11" i="1" s="1"/>
  <c r="F18" i="2" s="1"/>
  <c r="H10" i="1"/>
  <c r="G10" i="1" s="1"/>
  <c r="F17" i="2" s="1"/>
  <c r="H14" i="1"/>
  <c r="G14" i="1" s="1"/>
  <c r="F21" i="2" s="1"/>
  <c r="H19" i="1"/>
  <c r="G19" i="1" s="1"/>
  <c r="F26" i="2" s="1"/>
  <c r="H13" i="1"/>
  <c r="G13" i="1" s="1"/>
  <c r="F20" i="2" s="1"/>
  <c r="H25" i="1"/>
  <c r="G25" i="1" s="1"/>
  <c r="F32" i="2" s="1"/>
  <c r="H12" i="1"/>
  <c r="G12" i="1" s="1"/>
  <c r="F19" i="2" s="1"/>
  <c r="H8" i="1"/>
  <c r="G8" i="1" s="1"/>
  <c r="F15" i="2" s="1"/>
  <c r="H17" i="1"/>
  <c r="G17" i="1" s="1"/>
  <c r="F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tc={82E92588-AB07-B640-BEEC-E03CE7B93471}</author>
    <author>tc={D4B18C84-0347-CA4F-922F-34BAAE8DCB85}</author>
    <author>tc={E3E60DE1-ADB9-3846-856B-282CF740E4EC}</author>
    <author>tc={150968A3-D130-1549-AFE1-F6EA584E808E}</author>
  </authors>
  <commentList>
    <comment ref="K17" authorId="0" shapeId="0" xr:uid="{82E92588-AB07-B640-BEEC-E03CE7B93471}">
      <text>
        <t>[Threaded comment]
Your version of Excel allows you to read this threaded comment; however, any edits to it will get removed if the file is opened in a newer version of Excel. Learn more: https://go.microsoft.com/fwlink/?linkid=870924
Comment:
    SS Score required</t>
      </text>
    </comment>
    <comment ref="K20" authorId="1" shapeId="0" xr:uid="{D4B18C84-0347-CA4F-922F-34BAAE8DCB85}">
      <text>
        <t>[Threaded comment]
Your version of Excel allows you to read this threaded comment; however, any edits to it will get removed if the file is opened in a newer version of Excel. Learn more: https://go.microsoft.com/fwlink/?linkid=870924
Comment:
    SS score required</t>
      </text>
    </comment>
    <comment ref="K21" authorId="2" shapeId="0" xr:uid="{E3E60DE1-ADB9-3846-856B-282CF740E4E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SS score required
</t>
      </text>
    </comment>
    <comment ref="K23" authorId="3" shapeId="0" xr:uid="{150968A3-D130-1549-AFE1-F6EA584E808E}">
      <text>
        <t>[Threaded comment]
Your version of Excel allows you to read this threaded comment; however, any edits to it will get removed if the file is opened in a newer version of Excel. Learn more: https://go.microsoft.com/fwlink/?linkid=870924
Comment:
    SS Score Required</t>
      </text>
    </comment>
  </commentList>
</comments>
</file>

<file path=xl/sharedStrings.xml><?xml version="1.0" encoding="utf-8"?>
<sst xmlns="http://schemas.openxmlformats.org/spreadsheetml/2006/main" count="2417" uniqueCount="299">
  <si>
    <t>FREESTYLE  ONTARIO</t>
  </si>
  <si>
    <t>Event Name</t>
  </si>
  <si>
    <t>Canada Cup</t>
  </si>
  <si>
    <t>GENDER</t>
  </si>
  <si>
    <t>Male</t>
  </si>
  <si>
    <t>2022-23 ONTARIO RANKINGS</t>
  </si>
  <si>
    <t>Location</t>
  </si>
  <si>
    <t>FO License
2023-24
Nov 24</t>
  </si>
  <si>
    <t>ON</t>
  </si>
  <si>
    <t>Rank</t>
  </si>
  <si>
    <t>TOP</t>
  </si>
  <si>
    <t xml:space="preserve">SUM OF </t>
  </si>
  <si>
    <t>Date</t>
  </si>
  <si>
    <t>Club/Team</t>
  </si>
  <si>
    <t>YOB</t>
  </si>
  <si>
    <t>2023-24
Age Cat</t>
  </si>
  <si>
    <t>ATHLETE</t>
  </si>
  <si>
    <t>Order</t>
  </si>
  <si>
    <t>PTS 1</t>
  </si>
  <si>
    <t>PTS 2</t>
  </si>
  <si>
    <t>PTS 3</t>
  </si>
  <si>
    <t>TOP 3 PTS</t>
  </si>
  <si>
    <t>Discipline</t>
  </si>
  <si>
    <t>BA</t>
  </si>
  <si>
    <t>SS</t>
  </si>
  <si>
    <t>ONTARIO TEAM</t>
  </si>
  <si>
    <t>FIS</t>
  </si>
  <si>
    <t>U18</t>
  </si>
  <si>
    <t>MCMANUS, Quinlan</t>
  </si>
  <si>
    <t>U16</t>
  </si>
  <si>
    <t>LEPINE, Matthew</t>
  </si>
  <si>
    <t>DUREPOS, Jacob</t>
  </si>
  <si>
    <t>PROV</t>
  </si>
  <si>
    <t>HAIRE, Marcus</t>
  </si>
  <si>
    <t>SELBY, Connor</t>
  </si>
  <si>
    <t>MCMANUS, Gavin</t>
  </si>
  <si>
    <t>MOORE, Maxwell</t>
  </si>
  <si>
    <t>FLYE,Mason</t>
  </si>
  <si>
    <t>SETTERINGTON, Trent</t>
  </si>
  <si>
    <t>FRIEDMAN, George</t>
  </si>
  <si>
    <t>HEAPS, Fox</t>
  </si>
  <si>
    <t>Retired</t>
  </si>
  <si>
    <t>HARLEY, Jacob</t>
  </si>
  <si>
    <t>Fortune Freestyle</t>
  </si>
  <si>
    <t>DUREPOS, Tao</t>
  </si>
  <si>
    <t>Beaver Valley Ski Club</t>
  </si>
  <si>
    <t>DUFFY, Oliver</t>
  </si>
  <si>
    <t>Thunder Bay Freestyle</t>
  </si>
  <si>
    <t>U14</t>
  </si>
  <si>
    <t>KARDAS, Kael</t>
  </si>
  <si>
    <t>HUTCHINS, Joey</t>
  </si>
  <si>
    <t>Contender Ski Inc.</t>
  </si>
  <si>
    <t>DORCHAK, Andrew</t>
  </si>
  <si>
    <t>BURKHARDT, Josef</t>
  </si>
  <si>
    <t>SOLURSH, Desmond</t>
  </si>
  <si>
    <t>GIBSON, Soren</t>
  </si>
  <si>
    <t>HUTCHINS, Lucas</t>
  </si>
  <si>
    <t>RELJIC, Evan</t>
  </si>
  <si>
    <t>MCDERMOTT, Benjamin</t>
  </si>
  <si>
    <t>U12</t>
  </si>
  <si>
    <t>REID, Leo</t>
  </si>
  <si>
    <t>CLUb</t>
  </si>
  <si>
    <t>18+</t>
  </si>
  <si>
    <t>BALL, Travis</t>
  </si>
  <si>
    <t>DUREPOS, Oaklee</t>
  </si>
  <si>
    <t>SKAFEL,Owen</t>
  </si>
  <si>
    <t>FINELLI BUZBUZIAN, Jacob</t>
  </si>
  <si>
    <t>GREATRIX, Asher</t>
  </si>
  <si>
    <t>NGUYEN, Kian</t>
  </si>
  <si>
    <t>CAUZ, Graydon</t>
  </si>
  <si>
    <t>LAVOIE,Elie</t>
  </si>
  <si>
    <t>MOORE,Bennett</t>
  </si>
  <si>
    <t>CLUB</t>
  </si>
  <si>
    <t>BEAN, Finley</t>
  </si>
  <si>
    <t>MCGREGOR,Aiden</t>
  </si>
  <si>
    <t>DIKIY, Luca</t>
  </si>
  <si>
    <t>Caledon Ski Club</t>
  </si>
  <si>
    <t>ROBERTSON, Parker</t>
  </si>
  <si>
    <t>BRENNEMAN,Jax</t>
  </si>
  <si>
    <t>DALY,Hudson</t>
  </si>
  <si>
    <t>FREESTYLE CALABOGIE</t>
  </si>
  <si>
    <t>SAVENKOFF,Ashton</t>
  </si>
  <si>
    <t>CROWE,Thomas</t>
  </si>
  <si>
    <t>The Senders Freestyle</t>
  </si>
  <si>
    <t>DICKIE, Jameson</t>
  </si>
  <si>
    <t>JANOSKA,Sacha</t>
  </si>
  <si>
    <t>DICKIE,Sean</t>
  </si>
  <si>
    <t>JANOSKA,Alexi</t>
  </si>
  <si>
    <t>MURRAY,James</t>
  </si>
  <si>
    <t>HEISE,Colton</t>
  </si>
  <si>
    <t>OLYNYCH,Isaac</t>
  </si>
  <si>
    <t>Not renewed</t>
  </si>
  <si>
    <t>LEMIEUX-LATULIPPE, Simon</t>
  </si>
  <si>
    <t>FLYE, Lucas</t>
  </si>
  <si>
    <t>JAMSA, Eric</t>
  </si>
  <si>
    <t>HAGAN, Dillon</t>
  </si>
  <si>
    <t>TIDEMAN, James</t>
  </si>
  <si>
    <t>RIDGEWAY,Grant</t>
  </si>
  <si>
    <t>CLARMO, Jack</t>
  </si>
  <si>
    <t>COLLEY,Jameson</t>
  </si>
  <si>
    <t>SKAFEL,Emmett</t>
  </si>
  <si>
    <t>PENNA,Miikael</t>
  </si>
  <si>
    <t>RICHARDSON, Cohen</t>
  </si>
  <si>
    <t>CUMMING,Dylan</t>
  </si>
  <si>
    <t>CAVA, Thomas</t>
  </si>
  <si>
    <t>WILLIAMS,Cole</t>
  </si>
  <si>
    <t>HARROP,Cole</t>
  </si>
  <si>
    <t>FAGGION,Maximus</t>
  </si>
  <si>
    <t>MEANA, Alexander</t>
  </si>
  <si>
    <t>GALLOWAY,Jack</t>
  </si>
  <si>
    <t>VINCENT,Jackson</t>
  </si>
  <si>
    <t>CHHINA, Jhasin</t>
  </si>
  <si>
    <t>RUSSILL,Evan</t>
  </si>
  <si>
    <t>BELLHOUSE,Owen</t>
  </si>
  <si>
    <t>MOORE,Cayden</t>
  </si>
  <si>
    <t>MALKANI,Zachary</t>
  </si>
  <si>
    <t>THIBAULT,Antoine</t>
  </si>
  <si>
    <t>BOS, Jamie</t>
  </si>
  <si>
    <t>CROWE,Paul</t>
  </si>
  <si>
    <t>ROLAND,Dylan</t>
  </si>
  <si>
    <t>MCGRATH,Quinn</t>
  </si>
  <si>
    <t>BEVAN,Jack</t>
  </si>
  <si>
    <t>COULTER,Ryan</t>
  </si>
  <si>
    <t>FINISH ORDER</t>
  </si>
  <si>
    <t xml:space="preserve"> # skiers</t>
  </si>
  <si>
    <t>RANK</t>
  </si>
  <si>
    <t>75th percentile</t>
  </si>
  <si>
    <t>50th percentile</t>
  </si>
  <si>
    <t>33rd percentile</t>
  </si>
  <si>
    <t>25th percentile</t>
  </si>
  <si>
    <t>Competition:</t>
  </si>
  <si>
    <t>Location:</t>
  </si>
  <si>
    <t>Competitors</t>
  </si>
  <si>
    <t>Date:</t>
  </si>
  <si>
    <t>Event/Discipline:</t>
  </si>
  <si>
    <t>Gender:</t>
  </si>
  <si>
    <t>Round:</t>
  </si>
  <si>
    <t>Qualifiers</t>
  </si>
  <si>
    <t>Finals</t>
  </si>
  <si>
    <t>Finish Order</t>
  </si>
  <si>
    <t>Base Point Total  (Tier 3)</t>
  </si>
  <si>
    <t>ON POINTS</t>
  </si>
  <si>
    <t>DNS</t>
  </si>
  <si>
    <t>HAVE MEMBERSHIP BUT HAVEN'T COMPETED YET</t>
  </si>
  <si>
    <t>Qualifications</t>
  </si>
  <si>
    <t>Ranking Score</t>
  </si>
  <si>
    <t>OLDHAM, Cody</t>
  </si>
  <si>
    <t>Base Points</t>
  </si>
  <si>
    <t>Event Ranking Score</t>
  </si>
  <si>
    <t>FREESTYLE ONTARIO ONTARIO RANKING POINTS</t>
  </si>
  <si>
    <t>Base Point Total  (Tier 2)</t>
  </si>
  <si>
    <t>N/A USE Finals Only</t>
  </si>
  <si>
    <t>Timber Tour</t>
  </si>
  <si>
    <t># of Competitors</t>
  </si>
  <si>
    <t>Junior Nationals</t>
  </si>
  <si>
    <t>Dec. 1</t>
  </si>
  <si>
    <t>Mt. Sima (YK)</t>
  </si>
  <si>
    <t>Dec 2-3</t>
  </si>
  <si>
    <t>2023-24 Ontario Rankings - Park &amp; Pipe - Male</t>
  </si>
  <si>
    <t>Horseshoe Resort</t>
  </si>
  <si>
    <t>Jan 20, 2024</t>
  </si>
  <si>
    <t>M</t>
  </si>
  <si>
    <t>DAVIS, Jiles</t>
  </si>
  <si>
    <t>MCINNES, Emery</t>
  </si>
  <si>
    <t>MCGUINNESS, Cooper</t>
  </si>
  <si>
    <t>MOORE, Bennett</t>
  </si>
  <si>
    <t>FERRAGINE, Matheson</t>
  </si>
  <si>
    <t>MORRISON, Bennett</t>
  </si>
  <si>
    <t>LAVOIE, Élie</t>
  </si>
  <si>
    <t>SAVARD, Leo</t>
  </si>
  <si>
    <t>MCGREGOR, Aiden</t>
  </si>
  <si>
    <t>MAHONEY, Marcus</t>
  </si>
  <si>
    <t>FAGGION, Max</t>
  </si>
  <si>
    <t>EDWARDS, Alexander</t>
  </si>
  <si>
    <t>SKAFEL, Owen</t>
  </si>
  <si>
    <t>WATSON, Peter</t>
  </si>
  <si>
    <t>NAGY, Maxwell</t>
  </si>
  <si>
    <t>HARROP, Cole</t>
  </si>
  <si>
    <t>BRENNEMAN, Jax</t>
  </si>
  <si>
    <t>CUMMING, Dylan</t>
  </si>
  <si>
    <t>HERRON, Calum</t>
  </si>
  <si>
    <t>Calabogie Peaks Freestyle Club</t>
  </si>
  <si>
    <t>HEISE, Colton</t>
  </si>
  <si>
    <t>LAMB, Zachary</t>
  </si>
  <si>
    <t xml:space="preserve">PEIRCE, Carson </t>
  </si>
  <si>
    <t>CROWE, Thomas</t>
  </si>
  <si>
    <t>DALY, Hudson</t>
  </si>
  <si>
    <t>WILLIAMS, Cole</t>
  </si>
  <si>
    <t>VINCENT, Jackson</t>
  </si>
  <si>
    <t>WANG, Chi</t>
  </si>
  <si>
    <t>MURRAY, James</t>
  </si>
  <si>
    <t>WEGRYNOWSKI, Alexander</t>
  </si>
  <si>
    <t>WILSON, Bruce</t>
  </si>
  <si>
    <t>MILLER, Gus</t>
  </si>
  <si>
    <t>Jan 20</t>
  </si>
  <si>
    <t>Jan 21</t>
  </si>
  <si>
    <t>Jan 21, 2024</t>
  </si>
  <si>
    <t>ZAPALASKI, Declan</t>
  </si>
  <si>
    <t>Evolution Freeski</t>
  </si>
  <si>
    <t>NorAm - Copper Mountain (Rev tour)</t>
  </si>
  <si>
    <t>Copper Mountain, CO</t>
  </si>
  <si>
    <t>January 24, 2024</t>
  </si>
  <si>
    <t>Nor Am</t>
  </si>
  <si>
    <t>Copper Mountain</t>
  </si>
  <si>
    <t>Jan 24</t>
  </si>
  <si>
    <t>NorAm Copper</t>
  </si>
  <si>
    <t>Jan 24, 2024</t>
  </si>
  <si>
    <t>Sun Peaks</t>
  </si>
  <si>
    <t>Feb 2</t>
  </si>
  <si>
    <t>dns</t>
  </si>
  <si>
    <t>Feb 3-4</t>
  </si>
  <si>
    <t>CROWE, Paul</t>
  </si>
  <si>
    <t>DANCEY, Colton</t>
  </si>
  <si>
    <t>MALKANI, Zachary</t>
  </si>
  <si>
    <t>THIBAULT, Antoine</t>
  </si>
  <si>
    <t>RIDGEWAY, Grant</t>
  </si>
  <si>
    <t>SAVENKOFF, Ashton</t>
  </si>
  <si>
    <t>HISCOX, Wylder</t>
  </si>
  <si>
    <t>TWARDOWSKY, Ethan</t>
  </si>
  <si>
    <t>RUSSILL, Evan</t>
  </si>
  <si>
    <t>COULTER, Ryan</t>
  </si>
  <si>
    <t>LAM, Nevin</t>
  </si>
  <si>
    <t>OLYNYCH, Isaac</t>
  </si>
  <si>
    <t>Feb 4</t>
  </si>
  <si>
    <t>MSLM</t>
  </si>
  <si>
    <t>Feb 3</t>
  </si>
  <si>
    <t>FREWEN-LORD, Everett</t>
  </si>
  <si>
    <t>Mammoth Mountain</t>
  </si>
  <si>
    <t>Feb 10</t>
  </si>
  <si>
    <t>CAUZ, Joshua</t>
  </si>
  <si>
    <t>BEVAN, Jack</t>
  </si>
  <si>
    <t>HAINES, Quinn</t>
  </si>
  <si>
    <t>?</t>
  </si>
  <si>
    <t>VANDOLDER, Jakob</t>
  </si>
  <si>
    <t>HICKS, Teagan</t>
  </si>
  <si>
    <t>MUNRO, Carter</t>
  </si>
  <si>
    <t>GELINEAU, Callum</t>
  </si>
  <si>
    <t>THOMAS-OSIKA, Carwyn</t>
  </si>
  <si>
    <t>HALL, Ben</t>
  </si>
  <si>
    <t>HOGAN, Alexander</t>
  </si>
  <si>
    <t>Provincials</t>
  </si>
  <si>
    <t>BVSC</t>
  </si>
  <si>
    <t>Feb 24</t>
  </si>
  <si>
    <t>Horseshoe</t>
  </si>
  <si>
    <t>Feb 29</t>
  </si>
  <si>
    <t>Qualifications Heat 1</t>
  </si>
  <si>
    <t>Qualifications Heat 2</t>
  </si>
  <si>
    <t>totals</t>
  </si>
  <si>
    <t>Qualifiers Heat 1</t>
  </si>
  <si>
    <t>Qualifiers Heat 2</t>
  </si>
  <si>
    <t>Mar 1</t>
  </si>
  <si>
    <t>two judegs panel so finish order for finals only</t>
  </si>
  <si>
    <t>Mar 2</t>
  </si>
  <si>
    <t>Winsport</t>
  </si>
  <si>
    <t>Mar 23</t>
  </si>
  <si>
    <t>Mar 24</t>
  </si>
  <si>
    <t>Jr. Nats &amp; Canada Cup</t>
  </si>
  <si>
    <t>Mar 22</t>
  </si>
  <si>
    <t>HP</t>
  </si>
  <si>
    <t>Aspen</t>
  </si>
  <si>
    <t>NorAm</t>
  </si>
  <si>
    <t>Mar 19</t>
  </si>
  <si>
    <t>HP Canada Cup (Final)</t>
  </si>
  <si>
    <t>Jr. Nationals HP</t>
  </si>
  <si>
    <t>Jr. Nationals</t>
  </si>
  <si>
    <t>Canada Cup (FINAL)</t>
  </si>
  <si>
    <t>(top 18 from Jr. Nats + 2 CC only athletes over 18)</t>
  </si>
  <si>
    <t>Stoneham</t>
  </si>
  <si>
    <t>Mar 29</t>
  </si>
  <si>
    <t>51 out of 55</t>
  </si>
  <si>
    <t>25 out of 61</t>
  </si>
  <si>
    <t xml:space="preserve">Injury Clause scores from  2022 Yukon CC </t>
  </si>
  <si>
    <t>34 out of 72</t>
  </si>
  <si>
    <t>Injury Clause score from 2023 Stoneham NorAm</t>
  </si>
  <si>
    <t>37 out of 66</t>
  </si>
  <si>
    <t>12 out of 67</t>
  </si>
  <si>
    <t>Injury clause score from 2023 Sun Peaks</t>
  </si>
  <si>
    <t>8 out of 41</t>
  </si>
  <si>
    <t>Injury clause score from 2023 Prov</t>
  </si>
  <si>
    <t>7 out of 37</t>
  </si>
  <si>
    <t xml:space="preserve"> KARDAS, Kael</t>
  </si>
  <si>
    <t>Mar 31</t>
  </si>
  <si>
    <t>Sr. Nationals</t>
  </si>
  <si>
    <t>Whistler</t>
  </si>
  <si>
    <t>Apr 5-6</t>
  </si>
  <si>
    <t>Apr 7</t>
  </si>
  <si>
    <t>Finals (top 20 from results)</t>
  </si>
  <si>
    <t>63 out of 72</t>
  </si>
  <si>
    <t>23 out of 66</t>
  </si>
  <si>
    <t>29 out of 72</t>
  </si>
  <si>
    <t>16 out of 66</t>
  </si>
  <si>
    <t>17 out of 40</t>
  </si>
  <si>
    <t>9 out of 40</t>
  </si>
  <si>
    <t>2023 Final</t>
  </si>
  <si>
    <t>Finals 2023 Injury clause</t>
  </si>
  <si>
    <t>Qualifications 2023 Injury clause</t>
  </si>
  <si>
    <t>15 out of 66</t>
  </si>
  <si>
    <t>Injury Clause score from 2023 Horseshoe BA</t>
  </si>
  <si>
    <t>2023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</si>
</sst>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Helvetica Neue"/>
      <family val="2"/>
    </font>
    <font>
      <sz val="8"/>
      <name val="Tahoma"/>
      <family val="2"/>
    </font>
    <font>
      <sz val="8"/>
      <name val="Helvetic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color indexed="8"/>
      <name val="Helvetica"/>
      <family val="2"/>
    </font>
    <font>
      <sz val="8"/>
      <color rgb="FF000000"/>
      <name val="Tahoma"/>
      <family val="2"/>
    </font>
    <font>
      <sz val="11"/>
      <name val="Helvetica Neue"/>
      <family val="2"/>
    </font>
    <font>
      <sz val="10"/>
      <name val="Tahoma"/>
      <family val="2"/>
    </font>
    <font>
      <sz val="10"/>
      <name val="Helvetica Neue"/>
      <family val="2"/>
    </font>
    <font>
      <b/>
      <sz val="11"/>
      <color indexed="8"/>
      <name val="Helvetica Neue"/>
      <family val="2"/>
    </font>
    <font>
      <b/>
      <sz val="8"/>
      <color rgb="FF00B050"/>
      <name val="Tahoma"/>
      <family val="2"/>
    </font>
    <font>
      <b/>
      <sz val="8"/>
      <color rgb="FF00B0F0"/>
      <name val="Tahoma"/>
      <family val="2"/>
    </font>
    <font>
      <b/>
      <sz val="8"/>
      <color indexed="8"/>
      <name val="Tahoma"/>
      <family val="2"/>
    </font>
    <font>
      <sz val="8"/>
      <color rgb="FFE6E6E6"/>
      <name val="Tahoma"/>
      <family val="2"/>
    </font>
    <font>
      <sz val="8"/>
      <color rgb="FF000000"/>
      <name val="Helvetica"/>
      <family val="2"/>
    </font>
    <font>
      <b/>
      <sz val="6"/>
      <name val="Tahoma"/>
      <family val="2"/>
    </font>
    <font>
      <sz val="6"/>
      <name val="Tahoma"/>
      <family val="2"/>
    </font>
    <font>
      <b/>
      <sz val="11"/>
      <name val="Helvetica Neue"/>
      <family val="2"/>
    </font>
    <font>
      <b/>
      <sz val="8"/>
      <color rgb="FFFF0000"/>
      <name val="Tahoma"/>
      <family val="2"/>
    </font>
    <font>
      <b/>
      <sz val="8"/>
      <color rgb="FFFFC00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color rgb="FF92D050"/>
      <name val="Tahoma"/>
      <family val="2"/>
    </font>
    <font>
      <sz val="9"/>
      <color indexed="8"/>
      <name val="Helvetica Neue"/>
      <family val="2"/>
    </font>
    <font>
      <sz val="8"/>
      <color rgb="FF7030A0"/>
      <name val="Tahoma"/>
      <family val="2"/>
    </font>
    <font>
      <b/>
      <sz val="8"/>
      <color rgb="FF7030A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3B8CD8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7D5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29">
    <xf numFmtId="0" fontId="0" fillId="0" borderId="0" xfId="0">
      <alignment vertical="top"/>
    </xf>
    <xf numFmtId="0" fontId="0" fillId="0" borderId="0" xfId="0" applyAlignment="1"/>
    <xf numFmtId="1" fontId="1" fillId="2" borderId="0" xfId="0" applyNumberFormat="1" applyFont="1" applyFill="1" applyAlignment="1">
      <alignment horizontal="right" wrapText="1"/>
    </xf>
    <xf numFmtId="1" fontId="1" fillId="2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/>
    <xf numFmtId="1" fontId="4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/>
    <xf numFmtId="1" fontId="8" fillId="0" borderId="0" xfId="0" applyNumberFormat="1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1" fontId="1" fillId="0" borderId="1" xfId="0" applyNumberFormat="1" applyFont="1" applyFill="1" applyBorder="1" applyAlignment="1"/>
    <xf numFmtId="1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/>
    <xf numFmtId="1" fontId="0" fillId="0" borderId="0" xfId="0" applyNumberFormat="1" applyAlignment="1"/>
    <xf numFmtId="1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/>
    <xf numFmtId="0" fontId="4" fillId="0" borderId="1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1" fillId="0" borderId="0" xfId="0" applyNumberFormat="1" applyFont="1" applyAlignment="1"/>
    <xf numFmtId="1" fontId="1" fillId="0" borderId="1" xfId="0" applyNumberFormat="1" applyFont="1" applyBorder="1" applyAlignment="1">
      <alignment horizontal="center"/>
    </xf>
    <xf numFmtId="0" fontId="7" fillId="0" borderId="0" xfId="0" applyFont="1" applyAlignment="1"/>
    <xf numFmtId="1" fontId="1" fillId="0" borderId="0" xfId="0" applyNumberFormat="1" applyFont="1" applyAlignment="1">
      <alignment wrapText="1"/>
    </xf>
    <xf numFmtId="1" fontId="1" fillId="3" borderId="2" xfId="0" applyNumberFormat="1" applyFont="1" applyFill="1" applyBorder="1" applyAlignment="1">
      <alignment horizontal="left" wrapText="1"/>
    </xf>
    <xf numFmtId="1" fontId="1" fillId="3" borderId="3" xfId="0" applyNumberFormat="1" applyFont="1" applyFill="1" applyBorder="1" applyAlignment="1">
      <alignment horizontal="left" wrapText="1"/>
    </xf>
    <xf numFmtId="1" fontId="1" fillId="3" borderId="4" xfId="0" applyNumberFormat="1" applyFont="1" applyFill="1" applyBorder="1" applyAlignment="1">
      <alignment horizontal="left" wrapText="1"/>
    </xf>
    <xf numFmtId="1" fontId="1" fillId="3" borderId="5" xfId="0" applyNumberFormat="1" applyFont="1" applyFill="1" applyBorder="1" applyAlignment="1">
      <alignment horizontal="left" wrapText="1"/>
    </xf>
    <xf numFmtId="1" fontId="1" fillId="3" borderId="2" xfId="0" applyNumberFormat="1" applyFont="1" applyFill="1" applyBorder="1" applyAlignment="1"/>
    <xf numFmtId="1" fontId="1" fillId="3" borderId="3" xfId="0" applyNumberFormat="1" applyFont="1" applyFill="1" applyBorder="1" applyAlignment="1"/>
    <xf numFmtId="1" fontId="1" fillId="3" borderId="4" xfId="0" applyNumberFormat="1" applyFont="1" applyFill="1" applyBorder="1" applyAlignment="1"/>
    <xf numFmtId="1" fontId="1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Continuous"/>
    </xf>
    <xf numFmtId="1" fontId="1" fillId="3" borderId="11" xfId="0" applyNumberFormat="1" applyFont="1" applyFill="1" applyBorder="1" applyAlignment="1"/>
    <xf numFmtId="1" fontId="1" fillId="3" borderId="12" xfId="0" applyNumberFormat="1" applyFont="1" applyFill="1" applyBorder="1" applyAlignment="1"/>
    <xf numFmtId="1" fontId="1" fillId="3" borderId="13" xfId="0" applyNumberFormat="1" applyFont="1" applyFill="1" applyBorder="1" applyAlignment="1"/>
    <xf numFmtId="1" fontId="3" fillId="3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/>
    <xf numFmtId="1" fontId="1" fillId="0" borderId="0" xfId="0" applyNumberFormat="1" applyFont="1" applyFill="1" applyBorder="1" applyAlignment="1"/>
    <xf numFmtId="1" fontId="1" fillId="0" borderId="9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/>
    <xf numFmtId="0" fontId="18" fillId="0" borderId="0" xfId="0" applyFont="1" applyAlignment="1"/>
    <xf numFmtId="1" fontId="1" fillId="9" borderId="1" xfId="0" applyNumberFormat="1" applyFont="1" applyFill="1" applyBorder="1" applyAlignment="1"/>
    <xf numFmtId="1" fontId="1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/>
    <xf numFmtId="0" fontId="2" fillId="9" borderId="0" xfId="0" applyFont="1" applyFill="1" applyBorder="1" applyAlignment="1"/>
    <xf numFmtId="0" fontId="7" fillId="9" borderId="1" xfId="0" applyFont="1" applyFill="1" applyBorder="1" applyAlignment="1"/>
    <xf numFmtId="1" fontId="1" fillId="10" borderId="1" xfId="0" applyNumberFormat="1" applyFont="1" applyFill="1" applyBorder="1" applyAlignment="1"/>
    <xf numFmtId="1" fontId="1" fillId="9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6" fontId="16" fillId="0" borderId="1" xfId="0" applyNumberFormat="1" applyFont="1" applyFill="1" applyBorder="1" applyAlignment="1">
      <alignment horizontal="center"/>
    </xf>
    <xf numFmtId="16" fontId="17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/>
    <xf numFmtId="1" fontId="1" fillId="0" borderId="0" xfId="0" applyNumberFormat="1" applyFont="1" applyFill="1" applyAlignment="1">
      <alignment horizontal="centerContinuous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Continuous"/>
    </xf>
    <xf numFmtId="1" fontId="3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Alignment="1"/>
    <xf numFmtId="1" fontId="18" fillId="0" borderId="0" xfId="0" applyNumberFormat="1" applyFont="1" applyFill="1" applyAlignment="1"/>
    <xf numFmtId="1" fontId="6" fillId="8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/>
    <xf numFmtId="1" fontId="13" fillId="0" borderId="1" xfId="0" applyNumberFormat="1" applyFont="1" applyBorder="1" applyAlignment="1">
      <alignment horizontal="center"/>
    </xf>
    <xf numFmtId="0" fontId="15" fillId="10" borderId="1" xfId="0" applyFont="1" applyFill="1" applyBorder="1" applyAlignment="1"/>
    <xf numFmtId="0" fontId="1" fillId="5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Fill="1" applyAlignment="1"/>
    <xf numFmtId="0" fontId="3" fillId="0" borderId="13" xfId="0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1" fontId="19" fillId="0" borderId="1" xfId="0" applyNumberFormat="1" applyFont="1" applyFill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1" fontId="21" fillId="4" borderId="14" xfId="0" applyNumberFormat="1" applyFont="1" applyFill="1" applyBorder="1" applyAlignment="1">
      <alignment horizontal="center"/>
    </xf>
    <xf numFmtId="1" fontId="21" fillId="4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right" vertical="center"/>
    </xf>
    <xf numFmtId="1" fontId="13" fillId="7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left"/>
    </xf>
    <xf numFmtId="1" fontId="14" fillId="5" borderId="0" xfId="0" applyNumberFormat="1" applyFont="1" applyFill="1" applyBorder="1" applyAlignment="1">
      <alignment horizontal="left"/>
    </xf>
    <xf numFmtId="1" fontId="1" fillId="5" borderId="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vertical="center"/>
    </xf>
    <xf numFmtId="1" fontId="6" fillId="13" borderId="10" xfId="0" applyNumberFormat="1" applyFont="1" applyFill="1" applyBorder="1" applyAlignment="1">
      <alignment vertical="center"/>
    </xf>
    <xf numFmtId="1" fontId="6" fillId="13" borderId="8" xfId="0" applyNumberFormat="1" applyFont="1" applyFill="1" applyBorder="1" applyAlignment="1">
      <alignment vertical="center"/>
    </xf>
    <xf numFmtId="1" fontId="6" fillId="13" borderId="11" xfId="0" applyNumberFormat="1" applyFont="1" applyFill="1" applyBorder="1" applyAlignment="1">
      <alignment vertical="center"/>
    </xf>
    <xf numFmtId="1" fontId="6" fillId="13" borderId="13" xfId="0" applyNumberFormat="1" applyFont="1" applyFill="1" applyBorder="1" applyAlignment="1">
      <alignment vertical="center"/>
    </xf>
    <xf numFmtId="1" fontId="21" fillId="4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vertical="center"/>
    </xf>
    <xf numFmtId="1" fontId="1" fillId="5" borderId="4" xfId="0" applyNumberFormat="1" applyFont="1" applyFill="1" applyBorder="1" applyAlignment="1">
      <alignment vertical="center"/>
    </xf>
    <xf numFmtId="1" fontId="1" fillId="5" borderId="5" xfId="0" applyNumberFormat="1" applyFont="1" applyFill="1" applyBorder="1" applyAlignment="1">
      <alignment vertical="center"/>
    </xf>
    <xf numFmtId="1" fontId="1" fillId="5" borderId="7" xfId="0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1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left"/>
    </xf>
    <xf numFmtId="1" fontId="1" fillId="9" borderId="0" xfId="0" applyNumberFormat="1" applyFont="1" applyFill="1" applyBorder="1" applyAlignment="1"/>
    <xf numFmtId="1" fontId="17" fillId="0" borderId="1" xfId="0" quotePrefix="1" applyNumberFormat="1" applyFont="1" applyBorder="1" applyAlignment="1">
      <alignment horizontal="center" wrapText="1"/>
    </xf>
    <xf numFmtId="0" fontId="7" fillId="9" borderId="0" xfId="0" applyFont="1" applyFill="1" applyBorder="1" applyAlignment="1"/>
    <xf numFmtId="1" fontId="1" fillId="5" borderId="2" xfId="0" quotePrefix="1" applyNumberFormat="1" applyFont="1" applyFill="1" applyBorder="1" applyAlignment="1">
      <alignment vertical="center"/>
    </xf>
    <xf numFmtId="1" fontId="6" fillId="14" borderId="1" xfId="0" applyNumberFormat="1" applyFont="1" applyFill="1" applyBorder="1" applyAlignment="1">
      <alignment horizontal="center"/>
    </xf>
    <xf numFmtId="1" fontId="6" fillId="15" borderId="1" xfId="0" applyNumberFormat="1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0" fontId="2" fillId="9" borderId="0" xfId="0" applyFont="1" applyFill="1" applyAlignment="1"/>
    <xf numFmtId="1" fontId="27" fillId="0" borderId="1" xfId="0" applyNumberFormat="1" applyFont="1" applyFill="1" applyBorder="1" applyAlignment="1">
      <alignment horizontal="right"/>
    </xf>
    <xf numFmtId="1" fontId="11" fillId="3" borderId="11" xfId="0" applyNumberFormat="1" applyFont="1" applyFill="1" applyBorder="1" applyAlignment="1"/>
    <xf numFmtId="1" fontId="11" fillId="3" borderId="14" xfId="0" applyNumberFormat="1" applyFont="1" applyFill="1" applyBorder="1" applyAlignment="1"/>
    <xf numFmtId="1" fontId="11" fillId="6" borderId="14" xfId="0" applyNumberFormat="1" applyFont="1" applyFill="1" applyBorder="1" applyAlignment="1">
      <alignment horizontal="right"/>
    </xf>
    <xf numFmtId="1" fontId="11" fillId="3" borderId="12" xfId="0" applyNumberFormat="1" applyFont="1" applyFill="1" applyBorder="1" applyAlignment="1"/>
    <xf numFmtId="0" fontId="11" fillId="0" borderId="0" xfId="0" applyFont="1" applyAlignment="1">
      <alignment horizontal="right"/>
    </xf>
    <xf numFmtId="1" fontId="27" fillId="3" borderId="11" xfId="0" applyNumberFormat="1" applyFont="1" applyFill="1" applyBorder="1" applyAlignment="1"/>
    <xf numFmtId="1" fontId="27" fillId="3" borderId="14" xfId="0" applyNumberFormat="1" applyFont="1" applyFill="1" applyBorder="1" applyAlignment="1"/>
    <xf numFmtId="1" fontId="27" fillId="6" borderId="1" xfId="0" applyNumberFormat="1" applyFont="1" applyFill="1" applyBorder="1" applyAlignment="1">
      <alignment horizontal="right"/>
    </xf>
    <xf numFmtId="1" fontId="27" fillId="3" borderId="12" xfId="0" applyNumberFormat="1" applyFont="1" applyFill="1" applyBorder="1" applyAlignment="1"/>
    <xf numFmtId="0" fontId="27" fillId="0" borderId="0" xfId="0" applyFont="1" applyAlignment="1">
      <alignment horizontal="right"/>
    </xf>
    <xf numFmtId="1" fontId="12" fillId="3" borderId="11" xfId="0" applyNumberFormat="1" applyFont="1" applyFill="1" applyBorder="1" applyAlignment="1"/>
    <xf numFmtId="1" fontId="12" fillId="3" borderId="14" xfId="0" applyNumberFormat="1" applyFont="1" applyFill="1" applyBorder="1" applyAlignment="1"/>
    <xf numFmtId="1" fontId="12" fillId="6" borderId="1" xfId="0" applyNumberFormat="1" applyFont="1" applyFill="1" applyBorder="1" applyAlignment="1">
      <alignment horizontal="right"/>
    </xf>
    <xf numFmtId="1" fontId="12" fillId="3" borderId="12" xfId="0" applyNumberFormat="1" applyFont="1" applyFill="1" applyBorder="1" applyAlignment="1"/>
    <xf numFmtId="0" fontId="12" fillId="0" borderId="0" xfId="0" applyFont="1" applyAlignment="1">
      <alignment horizontal="right"/>
    </xf>
    <xf numFmtId="1" fontId="20" fillId="3" borderId="11" xfId="0" applyNumberFormat="1" applyFont="1" applyFill="1" applyBorder="1" applyAlignment="1"/>
    <xf numFmtId="1" fontId="20" fillId="3" borderId="14" xfId="0" applyNumberFormat="1" applyFont="1" applyFill="1" applyBorder="1" applyAlignment="1"/>
    <xf numFmtId="1" fontId="20" fillId="6" borderId="1" xfId="0" applyNumberFormat="1" applyFont="1" applyFill="1" applyBorder="1" applyAlignment="1">
      <alignment horizontal="right"/>
    </xf>
    <xf numFmtId="1" fontId="20" fillId="3" borderId="12" xfId="0" applyNumberFormat="1" applyFont="1" applyFill="1" applyBorder="1" applyAlignment="1"/>
    <xf numFmtId="0" fontId="20" fillId="0" borderId="0" xfId="0" applyFont="1" applyAlignment="1">
      <alignment horizontal="right"/>
    </xf>
    <xf numFmtId="1" fontId="19" fillId="3" borderId="11" xfId="0" applyNumberFormat="1" applyFont="1" applyFill="1" applyBorder="1" applyAlignment="1"/>
    <xf numFmtId="1" fontId="19" fillId="3" borderId="14" xfId="0" applyNumberFormat="1" applyFont="1" applyFill="1" applyBorder="1" applyAlignment="1"/>
    <xf numFmtId="1" fontId="19" fillId="6" borderId="1" xfId="0" applyNumberFormat="1" applyFont="1" applyFill="1" applyBorder="1" applyAlignment="1">
      <alignment horizontal="right"/>
    </xf>
    <xf numFmtId="1" fontId="19" fillId="3" borderId="12" xfId="0" applyNumberFormat="1" applyFont="1" applyFill="1" applyBorder="1" applyAlignment="1"/>
    <xf numFmtId="0" fontId="19" fillId="0" borderId="0" xfId="0" applyFont="1" applyAlignment="1">
      <alignment horizontal="right"/>
    </xf>
    <xf numFmtId="1" fontId="0" fillId="18" borderId="1" xfId="0" applyNumberForma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1" fontId="1" fillId="19" borderId="1" xfId="0" applyNumberFormat="1" applyFont="1" applyFill="1" applyBorder="1" applyAlignment="1">
      <alignment horizontal="right"/>
    </xf>
    <xf numFmtId="0" fontId="3" fillId="19" borderId="0" xfId="0" applyFont="1" applyFill="1" applyAlignment="1">
      <alignment textRotation="180"/>
    </xf>
    <xf numFmtId="0" fontId="10" fillId="0" borderId="1" xfId="0" applyFont="1" applyFill="1" applyBorder="1" applyAlignment="1">
      <alignment horizontal="center"/>
    </xf>
    <xf numFmtId="0" fontId="5" fillId="17" borderId="1" xfId="0" applyFont="1" applyFill="1" applyBorder="1" applyAlignment="1"/>
    <xf numFmtId="2" fontId="6" fillId="20" borderId="1" xfId="0" applyNumberFormat="1" applyFont="1" applyFill="1" applyBorder="1" applyAlignment="1">
      <alignment horizontal="center"/>
    </xf>
    <xf numFmtId="1" fontId="6" fillId="17" borderId="1" xfId="0" applyNumberFormat="1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2" fontId="6" fillId="17" borderId="1" xfId="0" applyNumberFormat="1" applyFont="1" applyFill="1" applyBorder="1" applyAlignment="1">
      <alignment horizontal="center"/>
    </xf>
    <xf numFmtId="1" fontId="6" fillId="20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/>
    <xf numFmtId="1" fontId="13" fillId="17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/>
    <xf numFmtId="0" fontId="28" fillId="0" borderId="0" xfId="0" applyFont="1" applyAlignment="1"/>
    <xf numFmtId="1" fontId="30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1" fontId="24" fillId="0" borderId="0" xfId="0" applyNumberFormat="1" applyFont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6" fillId="5" borderId="0" xfId="0" applyNumberFormat="1" applyFont="1" applyFill="1" applyBorder="1" applyAlignment="1">
      <alignment horizontal="center" vertical="center" wrapText="1"/>
    </xf>
    <xf numFmtId="1" fontId="26" fillId="5" borderId="8" xfId="0" applyNumberFormat="1" applyFont="1" applyFill="1" applyBorder="1" applyAlignment="1">
      <alignment horizontal="center" vertical="center" wrapText="1"/>
    </xf>
    <xf numFmtId="1" fontId="21" fillId="4" borderId="12" xfId="0" applyNumberFormat="1" applyFont="1" applyFill="1" applyBorder="1" applyAlignment="1">
      <alignment horizontal="center" vertical="center"/>
    </xf>
    <xf numFmtId="1" fontId="21" fillId="4" borderId="1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1" fillId="4" borderId="9" xfId="0" applyNumberFormat="1" applyFont="1" applyFill="1" applyBorder="1" applyAlignment="1">
      <alignment horizontal="center" vertical="center" wrapText="1"/>
    </xf>
    <xf numFmtId="1" fontId="21" fillId="4" borderId="14" xfId="0" applyNumberFormat="1" applyFont="1" applyFill="1" applyBorder="1" applyAlignment="1">
      <alignment horizontal="center" vertical="center" wrapText="1"/>
    </xf>
    <xf numFmtId="1" fontId="21" fillId="4" borderId="7" xfId="0" applyNumberFormat="1" applyFont="1" applyFill="1" applyBorder="1" applyAlignment="1">
      <alignment horizontal="center"/>
    </xf>
    <xf numFmtId="1" fontId="21" fillId="4" borderId="1" xfId="0" applyNumberFormat="1" applyFont="1" applyFill="1" applyBorder="1" applyAlignment="1">
      <alignment horizontal="center"/>
    </xf>
    <xf numFmtId="1" fontId="21" fillId="4" borderId="1" xfId="0" applyNumberFormat="1" applyFont="1" applyFill="1" applyBorder="1" applyAlignment="1">
      <alignment horizontal="center" vertical="center" wrapText="1"/>
    </xf>
    <xf numFmtId="1" fontId="6" fillId="12" borderId="7" xfId="0" applyNumberFormat="1" applyFont="1" applyFill="1" applyBorder="1" applyAlignment="1">
      <alignment horizontal="center"/>
    </xf>
    <xf numFmtId="1" fontId="6" fillId="1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/>
    </xf>
    <xf numFmtId="1" fontId="21" fillId="4" borderId="15" xfId="0" applyNumberFormat="1" applyFont="1" applyFill="1" applyBorder="1" applyAlignment="1">
      <alignment horizontal="center" vertical="center" wrapText="1"/>
    </xf>
    <xf numFmtId="1" fontId="6" fillId="13" borderId="2" xfId="0" applyNumberFormat="1" applyFont="1" applyFill="1" applyBorder="1" applyAlignment="1">
      <alignment horizontal="center" vertical="center"/>
    </xf>
    <xf numFmtId="1" fontId="6" fillId="13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left" vertical="center"/>
    </xf>
    <xf numFmtId="1" fontId="1" fillId="0" borderId="2" xfId="0" quotePrefix="1" applyNumberFormat="1" applyFont="1" applyFill="1" applyBorder="1" applyAlignment="1">
      <alignment horizontal="left" vertical="center"/>
    </xf>
    <xf numFmtId="1" fontId="29" fillId="20" borderId="12" xfId="0" applyNumberFormat="1" applyFont="1" applyFill="1" applyBorder="1" applyAlignment="1">
      <alignment horizontal="center" vertical="center"/>
    </xf>
    <xf numFmtId="1" fontId="29" fillId="20" borderId="13" xfId="0" applyNumberFormat="1" applyFont="1" applyFill="1" applyBorder="1" applyAlignment="1">
      <alignment horizontal="center" vertical="center"/>
    </xf>
    <xf numFmtId="1" fontId="4" fillId="20" borderId="12" xfId="0" applyNumberFormat="1" applyFont="1" applyFill="1" applyBorder="1" applyAlignment="1">
      <alignment horizontal="center" vertical="center"/>
    </xf>
    <xf numFmtId="1" fontId="4" fillId="20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</cellXfs>
  <cellStyles count="1">
    <cellStyle name="Normal" xfId="0" builtinId="0"/>
  </cellStyles>
  <dxfs count="8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ather Ross McManus" id="{27BD442B-FA44-FD4C-8F9C-48FC64A38749}" userId="Heather Ross McManus" providerId="Non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7" dT="2024-04-15T23:41:13.80" personId="{27BD442B-FA44-FD4C-8F9C-48FC64A38749}" id="{82E92588-AB07-B640-BEEC-E03CE7B93471}">
    <text>SS Score required</text>
  </threadedComment>
  <threadedComment ref="K20" dT="2024-04-15T23:45:16.72" personId="{27BD442B-FA44-FD4C-8F9C-48FC64A38749}" id="{D4B18C84-0347-CA4F-922F-34BAAE8DCB85}">
    <text>SS score required</text>
  </threadedComment>
  <threadedComment ref="K21" dT="2024-04-16T00:21:54.63" personId="{27BD442B-FA44-FD4C-8F9C-48FC64A38749}" id="{E3E60DE1-ADB9-3846-856B-282CF740E4EC}">
    <text xml:space="preserve">SS score required
</text>
  </threadedComment>
  <threadedComment ref="K23" dT="2024-04-16T00:22:15.18" personId="{27BD442B-FA44-FD4C-8F9C-48FC64A38749}" id="{150968A3-D130-1549-AFE1-F6EA584E808E}">
    <text>SS Score Required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CA50-9259-604C-A577-FA8E2899279F}">
  <dimension ref="A1:AV95"/>
  <sheetViews>
    <sheetView showGridLines="0" tabSelected="1" zoomScale="85" zoomScaleNormal="100"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A21" sqref="A21:XFD21"/>
    </sheetView>
  </sheetViews>
  <sheetFormatPr baseColWidth="10" defaultColWidth="17.6640625" defaultRowHeight="20" customHeight="1" x14ac:dyDescent="0.15"/>
  <cols>
    <col min="1" max="1" width="21.83203125" style="36" customWidth="1"/>
    <col min="2" max="4" width="8" style="56" customWidth="1"/>
    <col min="5" max="5" width="20.1640625" style="36" customWidth="1"/>
    <col min="6" max="6" width="0.83203125" style="36" hidden="1" customWidth="1"/>
    <col min="7" max="7" width="5.1640625" style="36" bestFit="1" customWidth="1"/>
    <col min="8" max="8" width="5.83203125" style="58" customWidth="1"/>
    <col min="9" max="11" width="5.6640625" style="75" customWidth="1"/>
    <col min="12" max="12" width="7.1640625" style="76" customWidth="1"/>
    <col min="13" max="13" width="5.1640625" style="36" hidden="1" customWidth="1"/>
    <col min="14" max="25" width="5.6640625" style="36" customWidth="1"/>
    <col min="26" max="27" width="5.6640625" style="8" customWidth="1"/>
    <col min="28" max="28" width="5.6640625" style="36" customWidth="1"/>
    <col min="29" max="29" width="5.6640625" style="8" customWidth="1"/>
    <col min="30" max="33" width="5.6640625" style="36" customWidth="1"/>
    <col min="34" max="35" width="5.6640625" style="8" customWidth="1"/>
    <col min="36" max="41" width="5.5" style="8" customWidth="1"/>
    <col min="42" max="47" width="5.5" style="70" customWidth="1"/>
    <col min="48" max="16384" width="17.6640625" style="36"/>
  </cols>
  <sheetData>
    <row r="1" spans="1:48" ht="33.75" customHeight="1" x14ac:dyDescent="0.15">
      <c r="A1" s="187" t="s">
        <v>158</v>
      </c>
      <c r="B1" s="187"/>
      <c r="C1" s="187"/>
      <c r="D1" s="187"/>
      <c r="E1" s="187"/>
      <c r="F1" s="34"/>
      <c r="G1" s="189" t="s">
        <v>0</v>
      </c>
      <c r="H1" s="189"/>
      <c r="I1" s="189"/>
      <c r="J1" s="189"/>
      <c r="K1" s="189"/>
      <c r="L1" s="189"/>
      <c r="M1" s="34"/>
      <c r="N1" s="35">
        <v>2023</v>
      </c>
      <c r="O1" s="35">
        <v>2023</v>
      </c>
      <c r="P1" s="35">
        <v>2024</v>
      </c>
      <c r="Q1" s="35">
        <v>2024</v>
      </c>
      <c r="R1" s="35">
        <v>2024</v>
      </c>
      <c r="S1" s="35">
        <v>2024</v>
      </c>
      <c r="T1" s="35">
        <v>2024</v>
      </c>
      <c r="U1" s="35">
        <v>2024</v>
      </c>
      <c r="V1" s="35">
        <v>2024</v>
      </c>
      <c r="W1" s="35">
        <v>2024</v>
      </c>
      <c r="X1" s="35">
        <v>2024</v>
      </c>
      <c r="Y1" s="35">
        <v>2024</v>
      </c>
      <c r="Z1" s="4">
        <v>2024</v>
      </c>
      <c r="AA1" s="4">
        <v>2024</v>
      </c>
      <c r="AB1" s="35">
        <v>2024</v>
      </c>
      <c r="AC1" s="4">
        <v>2024</v>
      </c>
      <c r="AD1" s="35">
        <v>2024</v>
      </c>
      <c r="AE1" s="35">
        <v>2024</v>
      </c>
      <c r="AF1" s="35">
        <v>2024</v>
      </c>
      <c r="AG1" s="35">
        <v>2024</v>
      </c>
      <c r="AH1" s="4">
        <v>2024</v>
      </c>
      <c r="AI1" s="4">
        <v>2024</v>
      </c>
      <c r="AJ1" s="4"/>
      <c r="AK1" s="4"/>
      <c r="AL1" s="4"/>
      <c r="AM1" s="4"/>
      <c r="AN1" s="4"/>
      <c r="AO1" s="4"/>
      <c r="AP1" s="5"/>
      <c r="AQ1" s="5"/>
      <c r="AR1" s="5"/>
      <c r="AS1" s="5">
        <v>0</v>
      </c>
      <c r="AT1" s="5">
        <v>0</v>
      </c>
      <c r="AU1" s="5">
        <v>0</v>
      </c>
    </row>
    <row r="2" spans="1:48" ht="38" customHeight="1" x14ac:dyDescent="0.15">
      <c r="A2" s="188"/>
      <c r="B2" s="188"/>
      <c r="C2" s="188"/>
      <c r="D2" s="188"/>
      <c r="E2" s="188"/>
      <c r="F2" s="37"/>
      <c r="G2" s="190"/>
      <c r="H2" s="190"/>
      <c r="I2" s="190"/>
      <c r="J2" s="190"/>
      <c r="K2" s="190"/>
      <c r="L2" s="190"/>
      <c r="M2" s="2" t="s">
        <v>1</v>
      </c>
      <c r="N2" s="123" t="str">
        <f>'CC Yukon BA 2023'!$B3</f>
        <v>Canada Cup</v>
      </c>
      <c r="O2" s="123" t="str">
        <f>'CC Yukon SS 2023'!$B3</f>
        <v>Canada Cup</v>
      </c>
      <c r="P2" s="123" t="s">
        <v>152</v>
      </c>
      <c r="Q2" s="123" t="s">
        <v>152</v>
      </c>
      <c r="R2" s="123" t="s">
        <v>202</v>
      </c>
      <c r="S2" s="123" t="str">
        <f>'CC Sun Peaks BA'!$B3</f>
        <v>Canada Cup</v>
      </c>
      <c r="T2" s="123" t="str">
        <f>'CC Sun Peaks SS'!$B3</f>
        <v>Canada Cup</v>
      </c>
      <c r="U2" s="123" t="str">
        <f>'TT MSLM SS-1'!$B3</f>
        <v>Timber Tour</v>
      </c>
      <c r="V2" s="123" t="str">
        <f>'TT MSLM SS-2'!$B3</f>
        <v>Timber Tour</v>
      </c>
      <c r="W2" s="123" t="str">
        <f>'NorAm Mammoth SS'!$B3</f>
        <v>NorAm</v>
      </c>
      <c r="X2" s="123" t="str">
        <f>'PROV SS'!$B3</f>
        <v>Provincials</v>
      </c>
      <c r="Y2" s="123" t="str">
        <f>'PROV BA'!$B3</f>
        <v>Provincials</v>
      </c>
      <c r="Z2" s="167" t="str">
        <f>'CC Horseshoe BA-1'!$B3</f>
        <v>Canada Cup</v>
      </c>
      <c r="AA2" s="167" t="str">
        <f>'CC Horseshoe BA-2'!$B3</f>
        <v>Canada Cup</v>
      </c>
      <c r="AB2" s="123" t="str">
        <f>'NorAm Aspen SS'!$B3</f>
        <v>NorAm</v>
      </c>
      <c r="AC2" s="167" t="str">
        <f>'JR+CC Halfpipe'!$B3</f>
        <v>Jr. Nats &amp; Canada Cup</v>
      </c>
      <c r="AD2" s="123" t="str">
        <f>'JR Nat SS'!$B3</f>
        <v>Junior Nationals</v>
      </c>
      <c r="AE2" s="123" t="str">
        <f>'JR Nat BA'!$B3</f>
        <v>Junior Nationals</v>
      </c>
      <c r="AF2" s="123" t="str">
        <f>'NorAm Stoneham SS'!$B3</f>
        <v>NorAm</v>
      </c>
      <c r="AG2" s="123" t="str">
        <f>'NorAm Stoneham BA'!$B3</f>
        <v>NorAm</v>
      </c>
      <c r="AH2" s="167" t="str">
        <f>'SR Nats SS'!$B3</f>
        <v>Sr. Nationals</v>
      </c>
      <c r="AI2" s="167" t="str">
        <f>'SR Nats BA'!$B3</f>
        <v>Sr. Nationals</v>
      </c>
      <c r="AJ2" s="67"/>
      <c r="AK2" s="67"/>
      <c r="AL2" s="67"/>
      <c r="AM2" s="67"/>
      <c r="AN2" s="67"/>
      <c r="AO2" s="67"/>
      <c r="AP2" s="66"/>
      <c r="AQ2" s="66"/>
      <c r="AR2" s="66"/>
      <c r="AS2" s="5">
        <v>0</v>
      </c>
      <c r="AT2" s="5">
        <v>0</v>
      </c>
      <c r="AU2" s="5">
        <v>0</v>
      </c>
    </row>
    <row r="3" spans="1:48" ht="36" customHeight="1" x14ac:dyDescent="0.15">
      <c r="A3" s="38" t="s">
        <v>3</v>
      </c>
      <c r="B3" s="18" t="s">
        <v>4</v>
      </c>
      <c r="C3" s="18"/>
      <c r="D3" s="18"/>
      <c r="E3" s="39"/>
      <c r="F3" s="40"/>
      <c r="G3" s="41"/>
      <c r="H3" s="183" t="s">
        <v>5</v>
      </c>
      <c r="I3" s="183"/>
      <c r="J3" s="183"/>
      <c r="K3" s="183"/>
      <c r="L3" s="184"/>
      <c r="M3" s="2" t="s">
        <v>6</v>
      </c>
      <c r="N3" s="123" t="str">
        <f>'CC Yukon BA 2023'!$B4</f>
        <v>Mt. Sima (YK)</v>
      </c>
      <c r="O3" s="123" t="str">
        <f>'CC Yukon SS 2023'!$B4</f>
        <v>Mt. Sima (YK)</v>
      </c>
      <c r="P3" s="123" t="s">
        <v>159</v>
      </c>
      <c r="Q3" s="123" t="s">
        <v>159</v>
      </c>
      <c r="R3" s="123" t="s">
        <v>203</v>
      </c>
      <c r="S3" s="123" t="str">
        <f>'CC Sun Peaks BA'!$B4</f>
        <v>Sun Peaks</v>
      </c>
      <c r="T3" s="123" t="str">
        <f>'CC Sun Peaks SS'!$B4</f>
        <v>Sun Peaks</v>
      </c>
      <c r="U3" s="123" t="str">
        <f>'TT MSLM SS-1'!$B4</f>
        <v>MSLM</v>
      </c>
      <c r="V3" s="123" t="str">
        <f>'TT MSLM SS-2'!$B4</f>
        <v>MSLM</v>
      </c>
      <c r="W3" s="123" t="str">
        <f>'NorAm Mammoth SS'!$B4</f>
        <v>Mammoth Mountain</v>
      </c>
      <c r="X3" s="123" t="str">
        <f>'PROV SS'!$B4</f>
        <v>BVSC</v>
      </c>
      <c r="Y3" s="123" t="str">
        <f>'PROV BA'!$B4</f>
        <v>BVSC</v>
      </c>
      <c r="Z3" s="167" t="str">
        <f>'CC Horseshoe BA-1'!$B4</f>
        <v>Horseshoe</v>
      </c>
      <c r="AA3" s="167" t="str">
        <f>'CC Horseshoe BA-2'!$B4</f>
        <v>Horseshoe</v>
      </c>
      <c r="AB3" s="123" t="str">
        <f>'NorAm Aspen SS'!$B4</f>
        <v>Aspen</v>
      </c>
      <c r="AC3" s="167" t="str">
        <f>'JR+CC Halfpipe'!$B4</f>
        <v>Winsport</v>
      </c>
      <c r="AD3" s="123" t="str">
        <f>'JR Nat SS'!$B4</f>
        <v>Winsport</v>
      </c>
      <c r="AE3" s="123" t="str">
        <f>'JR Nat BA'!$B4</f>
        <v>Winsport</v>
      </c>
      <c r="AF3" s="123" t="str">
        <f>'NorAm Stoneham SS'!$B4</f>
        <v>Stoneham</v>
      </c>
      <c r="AG3" s="123" t="str">
        <f>'NorAm Stoneham BA'!$B4</f>
        <v>Stoneham</v>
      </c>
      <c r="AH3" s="167" t="str">
        <f>'SR Nats SS'!$B4</f>
        <v>Whistler</v>
      </c>
      <c r="AI3" s="167" t="str">
        <f>'SR Nats BA'!$B4</f>
        <v>Whistler</v>
      </c>
      <c r="AJ3" s="67"/>
      <c r="AK3" s="67"/>
      <c r="AL3" s="67"/>
      <c r="AM3" s="67"/>
      <c r="AN3" s="67"/>
      <c r="AO3" s="67"/>
      <c r="AP3" s="66"/>
      <c r="AQ3" s="66"/>
      <c r="AR3" s="66"/>
      <c r="AS3" s="5">
        <v>0</v>
      </c>
      <c r="AT3" s="5">
        <v>0</v>
      </c>
      <c r="AU3" s="5">
        <v>0</v>
      </c>
    </row>
    <row r="4" spans="1:48" ht="15" customHeight="1" x14ac:dyDescent="0.15">
      <c r="A4" s="42"/>
      <c r="B4" s="17"/>
      <c r="C4" s="185"/>
      <c r="D4" s="17"/>
      <c r="E4" s="43"/>
      <c r="F4" s="44"/>
      <c r="G4" s="45" t="s">
        <v>8</v>
      </c>
      <c r="H4" s="46" t="s">
        <v>9</v>
      </c>
      <c r="I4" s="71" t="s">
        <v>10</v>
      </c>
      <c r="J4" s="72" t="s">
        <v>10</v>
      </c>
      <c r="K4" s="73" t="s">
        <v>10</v>
      </c>
      <c r="L4" s="74" t="s">
        <v>11</v>
      </c>
      <c r="M4" s="3" t="s">
        <v>12</v>
      </c>
      <c r="N4" s="123" t="str">
        <f>'CC Yukon BA 2023'!$B5</f>
        <v>Dec. 1</v>
      </c>
      <c r="O4" s="123" t="str">
        <f>'CC Yukon SS 2023'!$B5</f>
        <v>Dec 2-3</v>
      </c>
      <c r="P4" s="130" t="s">
        <v>194</v>
      </c>
      <c r="Q4" s="130" t="s">
        <v>195</v>
      </c>
      <c r="R4" s="130" t="s">
        <v>204</v>
      </c>
      <c r="S4" s="123" t="str">
        <f>'CC Sun Peaks BA'!$B5</f>
        <v>Feb 2</v>
      </c>
      <c r="T4" s="123" t="str">
        <f>'CC Sun Peaks SS'!$B5</f>
        <v>Feb 3-4</v>
      </c>
      <c r="U4" s="123" t="str">
        <f>'TT MSLM SS-1'!$B5</f>
        <v>Feb 3</v>
      </c>
      <c r="V4" s="123" t="str">
        <f>'TT MSLM SS-2'!$B5</f>
        <v>Feb 4</v>
      </c>
      <c r="W4" s="123" t="str">
        <f>'NorAm Mammoth SS'!$B5</f>
        <v>Feb 10</v>
      </c>
      <c r="X4" s="123" t="str">
        <f>'PROV SS'!$B5</f>
        <v>Feb 24</v>
      </c>
      <c r="Y4" s="123" t="str">
        <f>'PROV BA'!$B5</f>
        <v>Feb 24</v>
      </c>
      <c r="Z4" s="167" t="str">
        <f>'CC Horseshoe BA-1'!$B5</f>
        <v>Mar 1</v>
      </c>
      <c r="AA4" s="167" t="str">
        <f>'CC Horseshoe BA-2'!$B5</f>
        <v>Mar 2</v>
      </c>
      <c r="AB4" s="123" t="str">
        <f>'NorAm Aspen SS'!$B5</f>
        <v>Mar 19</v>
      </c>
      <c r="AC4" s="167" t="str">
        <f>'JR+CC Halfpipe'!$B5</f>
        <v>Mar 22</v>
      </c>
      <c r="AD4" s="123" t="str">
        <f>'JR Nat SS'!$B5</f>
        <v>Mar 23</v>
      </c>
      <c r="AE4" s="123" t="str">
        <f>'JR Nat BA'!$B5</f>
        <v>Mar 24</v>
      </c>
      <c r="AF4" s="123" t="str">
        <f>'NorAm Stoneham SS'!$B5</f>
        <v>Mar 29</v>
      </c>
      <c r="AG4" s="123" t="str">
        <f>'NorAm Stoneham BA'!$B5</f>
        <v>Mar 31</v>
      </c>
      <c r="AH4" s="167" t="str">
        <f>'SR Nats SS'!$B5</f>
        <v>Apr 5-6</v>
      </c>
      <c r="AI4" s="167" t="str">
        <f>'SR Nats BA'!$B5</f>
        <v>Apr 7</v>
      </c>
      <c r="AJ4" s="69"/>
      <c r="AK4" s="69"/>
      <c r="AL4" s="69"/>
      <c r="AM4" s="69"/>
      <c r="AN4" s="69"/>
      <c r="AO4" s="69"/>
      <c r="AP4" s="68"/>
      <c r="AQ4" s="68"/>
      <c r="AR4" s="68"/>
      <c r="AS4" s="5">
        <v>0</v>
      </c>
      <c r="AT4" s="5">
        <v>0</v>
      </c>
      <c r="AU4" s="5">
        <v>0</v>
      </c>
    </row>
    <row r="5" spans="1:48" ht="24" customHeight="1" x14ac:dyDescent="0.15">
      <c r="A5" s="47" t="s">
        <v>13</v>
      </c>
      <c r="B5" s="19" t="s">
        <v>14</v>
      </c>
      <c r="C5" s="186"/>
      <c r="D5" s="20" t="s">
        <v>15</v>
      </c>
      <c r="E5" s="48" t="s">
        <v>16</v>
      </c>
      <c r="F5" s="49"/>
      <c r="G5" s="45" t="s">
        <v>9</v>
      </c>
      <c r="H5" s="50" t="s">
        <v>17</v>
      </c>
      <c r="I5" s="24" t="s">
        <v>18</v>
      </c>
      <c r="J5" s="72" t="s">
        <v>19</v>
      </c>
      <c r="K5" s="72" t="s">
        <v>20</v>
      </c>
      <c r="L5" s="74" t="s">
        <v>21</v>
      </c>
      <c r="M5" s="3" t="s">
        <v>22</v>
      </c>
      <c r="N5" s="123" t="str">
        <f>'CC Yukon BA 2023'!$B6</f>
        <v>BA</v>
      </c>
      <c r="O5" s="123" t="str">
        <f>'CC Yukon SS 2023'!$B6</f>
        <v>SS</v>
      </c>
      <c r="P5" s="123" t="s">
        <v>24</v>
      </c>
      <c r="Q5" s="123" t="str">
        <f>'CC Yukon SS 2023'!$B6</f>
        <v>SS</v>
      </c>
      <c r="R5" s="123" t="str">
        <f>'CC Yukon SS 2023'!$B6</f>
        <v>SS</v>
      </c>
      <c r="S5" s="123" t="str">
        <f>'CC Sun Peaks BA'!$B6</f>
        <v>BA</v>
      </c>
      <c r="T5" s="123" t="str">
        <f>'CC Sun Peaks SS'!$B6</f>
        <v>SS</v>
      </c>
      <c r="U5" s="123" t="str">
        <f>'TT MSLM SS-1'!$B6</f>
        <v>SS</v>
      </c>
      <c r="V5" s="123" t="str">
        <f>'TT MSLM SS-2'!$B6</f>
        <v>SS</v>
      </c>
      <c r="W5" s="123" t="str">
        <f>'NorAm Mammoth SS'!$B6</f>
        <v>SS</v>
      </c>
      <c r="X5" s="123" t="str">
        <f>'PROV SS'!$B6</f>
        <v>SS</v>
      </c>
      <c r="Y5" s="123" t="str">
        <f>'PROV BA'!$B6</f>
        <v>BA</v>
      </c>
      <c r="Z5" s="167" t="str">
        <f>'CC Horseshoe BA-1'!$B6</f>
        <v>BA</v>
      </c>
      <c r="AA5" s="167" t="str">
        <f>'CC Horseshoe BA-2'!$B6</f>
        <v>BA</v>
      </c>
      <c r="AB5" s="123" t="str">
        <f>'NorAm Aspen SS'!$B6</f>
        <v>SS</v>
      </c>
      <c r="AC5" s="167" t="str">
        <f>'JR+CC Halfpipe'!$B6</f>
        <v>HP</v>
      </c>
      <c r="AD5" s="123" t="str">
        <f>'JR Nat SS'!$B6</f>
        <v>SS</v>
      </c>
      <c r="AE5" s="123" t="str">
        <f>'JR Nat BA'!$B6</f>
        <v>BA</v>
      </c>
      <c r="AF5" s="123" t="str">
        <f>'NorAm Stoneham SS'!$B6</f>
        <v>SS</v>
      </c>
      <c r="AG5" s="123" t="str">
        <f>'NorAm Stoneham BA'!$B6</f>
        <v>BA</v>
      </c>
      <c r="AH5" s="167" t="str">
        <f>'SR Nats SS'!$B6</f>
        <v>SS</v>
      </c>
      <c r="AI5" s="167" t="str">
        <f>'SR Nats BA'!$B6</f>
        <v>BA</v>
      </c>
      <c r="AJ5" s="69"/>
      <c r="AK5" s="69"/>
      <c r="AL5" s="69"/>
      <c r="AM5" s="69"/>
      <c r="AN5" s="69"/>
      <c r="AO5" s="69"/>
      <c r="AP5" s="68"/>
      <c r="AQ5" s="68"/>
      <c r="AR5" s="68"/>
      <c r="AS5" s="5">
        <v>0</v>
      </c>
      <c r="AT5" s="5">
        <v>0</v>
      </c>
      <c r="AU5" s="5">
        <v>0</v>
      </c>
    </row>
    <row r="6" spans="1:48" ht="18" customHeight="1" x14ac:dyDescent="0.15">
      <c r="A6" s="59" t="s">
        <v>25</v>
      </c>
      <c r="B6" s="60">
        <v>2007</v>
      </c>
      <c r="C6" s="60" t="s">
        <v>26</v>
      </c>
      <c r="D6" s="60" t="s">
        <v>27</v>
      </c>
      <c r="E6" s="61" t="s">
        <v>34</v>
      </c>
      <c r="F6" s="59"/>
      <c r="G6" s="59">
        <f>H6</f>
        <v>1</v>
      </c>
      <c r="H6" s="4">
        <f>RANK(L6,$L$6:$L$95,0)</f>
        <v>1</v>
      </c>
      <c r="I6" s="4">
        <f>LARGE(($N6:$AZ6),1)</f>
        <v>648.01075268817249</v>
      </c>
      <c r="J6" s="4">
        <f>LARGE(($N6:$AZ6),2)</f>
        <v>558.53389830508468</v>
      </c>
      <c r="K6" s="181">
        <f>LARGE(($N6:$AZ6),3)</f>
        <v>534</v>
      </c>
      <c r="L6" s="5">
        <f>SUM(I6+J6+K6)</f>
        <v>1740.5446509932572</v>
      </c>
      <c r="M6" s="6"/>
      <c r="N6" s="4">
        <f>IF(ISNA(VLOOKUP($E6,'CC Yukon BA 2023'!$A$12:$F$986,6,FALSE))=TRUE,"0",VLOOKUP($E6,'CC Yukon BA 2023'!$A$12:$F$986,6,FALSE))</f>
        <v>434</v>
      </c>
      <c r="O6" s="4">
        <f>IF(ISNA(VLOOKUP($E6,'CC Yukon SS 2023'!$A$12:$F$986,6,FALSE))=TRUE,"0",VLOOKUP($E6,'CC Yukon SS 2023'!$A$12:$F$986,6,FALSE))</f>
        <v>534</v>
      </c>
      <c r="P6" s="4" t="str">
        <f>IF(ISNA(VLOOKUP($E6,'TT Horseshoe SS-1'!$A$12:$F$986,6,FALSE))=TRUE,"0",VLOOKUP($E6,'TT Horseshoe SS-1'!$A$12:$F$986,6,FALSE))</f>
        <v>0</v>
      </c>
      <c r="Q6" s="4" t="str">
        <f>IF(ISNA(VLOOKUP($E6,'TT Horseshoe SS-2'!$A$12:$F$986,6,FALSE))=TRUE,"0",VLOOKUP($E6,'TT Horseshoe SS-2'!$A$12:$F$986,6,FALSE))</f>
        <v>0</v>
      </c>
      <c r="R6" s="4" t="str">
        <f>IF(ISNA(VLOOKUP($E6,'NorAm Copper SS'!$A$12:$F$986,6,FALSE))=TRUE,"0",VLOOKUP($E6,'NorAm Copper SS'!$A$12:$F$986,6,FALSE))</f>
        <v>0</v>
      </c>
      <c r="S6" s="4">
        <f>IF(ISNA(VLOOKUP($E6,'CC Sun Peaks BA'!$A$12:$F$986,6,FALSE))=TRUE,"0",VLOOKUP($E6,'CC Sun Peaks BA'!$A$12:$F$986,6,FALSE))</f>
        <v>422.83582089552266</v>
      </c>
      <c r="T6" s="4">
        <f>IF(ISNA(VLOOKUP($E6,'CC Sun Peaks SS'!$A$12:$F$986,6,FALSE))=TRUE,"0",VLOOKUP($E6,'CC Sun Peaks SS'!$A$12:$F$986,6,FALSE))</f>
        <v>294.375</v>
      </c>
      <c r="U6" s="4" t="str">
        <f>IF(ISNA(VLOOKUP($E6,'TT MSLM SS-1'!$A$12:$F$986,6,FALSE))=TRUE,"0",VLOOKUP($E6,'TT MSLM SS-1'!$A$12:$F$986,6,FALSE))</f>
        <v>0</v>
      </c>
      <c r="V6" s="4" t="str">
        <f>IF(ISNA(VLOOKUP($E6,'TT MSLM SS-2'!$A$12:$F$986,6,FALSE))=TRUE,"0",VLOOKUP($E6,'TT MSLM SS-2'!$A$12:$F$986,6,FALSE))</f>
        <v>0</v>
      </c>
      <c r="W6" s="4" t="str">
        <f>IF(ISNA(VLOOKUP($E6,'NorAm Mammoth SS'!$A$12:$F$986,6,FALSE))=TRUE,"0",VLOOKUP($E6,'NorAm Mammoth SS'!$A$12:$F$986,6,FALSE))</f>
        <v>0</v>
      </c>
      <c r="X6" s="4" t="str">
        <f>IF(ISNA(VLOOKUP($E6,'PROV SS'!$A$12:$F$986,6,FALSE))=TRUE,"0",VLOOKUP($E6,'PROV SS'!$A$12:$F$986,6,FALSE))</f>
        <v>0</v>
      </c>
      <c r="Y6" s="4" t="str">
        <f>IF(ISNA(VLOOKUP($E6,'PROV BA'!$A$12:$F$986,6,FALSE))=TRUE,"0",VLOOKUP($E6,'PROV BA'!$A$12:$F$986,6,FALSE))</f>
        <v>0</v>
      </c>
      <c r="Z6" s="4">
        <f>IF(ISNA(VLOOKUP($E6,'CC Horseshoe BA-1'!$A$12:$H$986,8,FALSE))=TRUE,"0",VLOOKUP($E6,'CC Horseshoe BA-1'!$A$12:$H$986,8,FALSE))</f>
        <v>492</v>
      </c>
      <c r="AA6" s="4">
        <f>IF(ISNA(VLOOKUP($E6,'CC Horseshoe BA-2'!$A$12:$F$986,6,FALSE))=TRUE,"0",VLOOKUP($E6,'CC Horseshoe BA-2'!$A$12:$F$986,6,FALSE))</f>
        <v>558.53389830508468</v>
      </c>
      <c r="AB6" s="4" t="str">
        <f>IF(ISNA(VLOOKUP($E6,'NorAm Aspen SS'!$A$12:$F$986,6,FALSE))=TRUE,"0",VLOOKUP($E6,'NorAm Aspen SS'!$A$12:$F$986,6,FALSE))</f>
        <v>0</v>
      </c>
      <c r="AC6" s="4" t="str">
        <f>IF(ISNA(VLOOKUP($E6,'JR+CC Halfpipe'!$A$12:$F$986,6,FALSE))=TRUE,"0",VLOOKUP($E6,'JR+CC Halfpipe'!$A$12:$F$986,6,FALSE))</f>
        <v>0</v>
      </c>
      <c r="AD6" s="4" t="str">
        <f>IF(ISNA(VLOOKUP($E6,'JR Nat SS'!$A$12:$F$986,6,FALSE))=TRUE,"0",VLOOKUP($E6,'JR Nat SS'!$A$12:$F$986,6,FALSE))</f>
        <v>0</v>
      </c>
      <c r="AE6" s="4" t="str">
        <f>IF(ISNA(VLOOKUP($E6,'JR Nat BA'!$A$12:$F$986,6,FALSE))=TRUE,"0",VLOOKUP($E6,'JR Nat BA'!$A$12:$F$986,6,FALSE))</f>
        <v>0</v>
      </c>
      <c r="AF6" s="4">
        <f>IF(ISNA(VLOOKUP($E6,'NorAm Stoneham SS'!$A$12:$F$986,6,FALSE))=TRUE,"0",VLOOKUP($E6,'NorAm Stoneham SS'!$A$12:$F$986,6,FALSE))</f>
        <v>270.6716417910452</v>
      </c>
      <c r="AG6" s="4">
        <f>IF(ISNA(VLOOKUP($E6,'NorAm Stoneham BA'!$A$12:$H$987,8,FALSE))=TRUE,"0",VLOOKUP($E6,'NorAm Stoneham BA'!$A$12:$H$987,8,FALSE))</f>
        <v>648.01075268817249</v>
      </c>
      <c r="AH6" s="4">
        <f>IF(ISNA(VLOOKUP($E6,'SR Nats SS'!$A$12:$F$986,6,FALSE))=TRUE,"0",VLOOKUP($E6,'SR Nats SS'!$A$12:$F$986,6,FALSE))</f>
        <v>157.29166666666632</v>
      </c>
      <c r="AI6" s="4">
        <f>IF(ISNA(VLOOKUP($E6,'SR Nats BA'!$A$12:$F$986,6,FALSE))=TRUE,"0",VLOOKUP($E6,'SR Nats BA'!$A$12:$F$986,6,FALSE))</f>
        <v>402.66666666666652</v>
      </c>
      <c r="AJ6" s="4"/>
      <c r="AK6" s="4"/>
      <c r="AL6" s="4"/>
      <c r="AM6" s="4"/>
      <c r="AN6" s="4"/>
      <c r="AO6" s="4"/>
      <c r="AP6" s="5"/>
      <c r="AQ6" s="5"/>
      <c r="AR6" s="5"/>
      <c r="AS6" s="5">
        <v>0</v>
      </c>
      <c r="AT6" s="5">
        <v>0</v>
      </c>
      <c r="AU6" s="5">
        <v>0</v>
      </c>
    </row>
    <row r="7" spans="1:48" s="8" customFormat="1" ht="18" customHeight="1" x14ac:dyDescent="0.15">
      <c r="A7" s="59" t="s">
        <v>25</v>
      </c>
      <c r="B7" s="60">
        <v>2008</v>
      </c>
      <c r="C7" s="60" t="s">
        <v>26</v>
      </c>
      <c r="D7" s="60" t="s">
        <v>29</v>
      </c>
      <c r="E7" s="61" t="s">
        <v>146</v>
      </c>
      <c r="F7" s="63"/>
      <c r="G7" s="59">
        <f>H7</f>
        <v>2</v>
      </c>
      <c r="H7" s="4">
        <f>RANK(L7,$L$6:$L$95,0)</f>
        <v>2</v>
      </c>
      <c r="I7" s="4">
        <f>LARGE(($N7:$AZ7),1)</f>
        <v>618.87096774193606</v>
      </c>
      <c r="J7" s="4">
        <f>LARGE(($N7:$AZ7),2)</f>
        <v>570</v>
      </c>
      <c r="K7" s="181">
        <f>LARGE(($N7:$AZ7),3)</f>
        <v>522</v>
      </c>
      <c r="L7" s="5">
        <f>SUM(I7+J7+K7)</f>
        <v>1710.8709677419361</v>
      </c>
      <c r="M7" s="6"/>
      <c r="N7" s="4">
        <f>IF(ISNA(VLOOKUP($E7,'CC Yukon BA 2023'!$A$12:$F$986,6,FALSE))=TRUE,"0",VLOOKUP($E7,'CC Yukon BA 2023'!$A$12:$F$986,6,FALSE))</f>
        <v>322.64150943396203</v>
      </c>
      <c r="O7" s="4">
        <f>IF(ISNA(VLOOKUP($E7,'CC Yukon SS 2023'!$A$12:$F$986,6,FALSE))=TRUE,"0",VLOOKUP($E7,'CC Yukon SS 2023'!$A$12:$F$986,6,FALSE))</f>
        <v>522</v>
      </c>
      <c r="P7" s="4" t="str">
        <f>IF(ISNA(VLOOKUP($E7,'TT Horseshoe SS-1'!$A$12:$F$986,6,FALSE))=TRUE,"0",VLOOKUP($E7,'TT Horseshoe SS-1'!$A$12:$F$986,6,FALSE))</f>
        <v>0</v>
      </c>
      <c r="Q7" s="4" t="str">
        <f>IF(ISNA(VLOOKUP($E7,'TT Horseshoe SS-2'!$A$12:$F$986,6,FALSE))=TRUE,"0",VLOOKUP($E7,'TT Horseshoe SS-2'!$A$12:$F$986,6,FALSE))</f>
        <v>0</v>
      </c>
      <c r="R7" s="4" t="str">
        <f>IF(ISNA(VLOOKUP($E7,'NorAm Copper SS'!$A$12:$F$986,6,FALSE))=TRUE,"0",VLOOKUP($E7,'NorAm Copper SS'!$A$12:$F$986,6,FALSE))</f>
        <v>0</v>
      </c>
      <c r="S7" s="4">
        <f>IF(ISNA(VLOOKUP($E7,'CC Sun Peaks BA'!$A$12:$F$986,6,FALSE))=TRUE,"0",VLOOKUP($E7,'CC Sun Peaks BA'!$A$12:$F$986,6,FALSE))</f>
        <v>492.9850746268657</v>
      </c>
      <c r="T7" s="4">
        <f>IF(ISNA(VLOOKUP($E7,'CC Sun Peaks SS'!$A$12:$F$986,6,FALSE))=TRUE,"0",VLOOKUP($E7,'CC Sun Peaks SS'!$A$12:$F$986,6,FALSE))</f>
        <v>426.5625</v>
      </c>
      <c r="U7" s="4" t="str">
        <f>IF(ISNA(VLOOKUP($E7,'TT MSLM SS-1'!$A$12:$F$986,6,FALSE))=TRUE,"0",VLOOKUP($E7,'TT MSLM SS-1'!$A$12:$F$986,6,FALSE))</f>
        <v>0</v>
      </c>
      <c r="V7" s="4" t="str">
        <f>IF(ISNA(VLOOKUP($E7,'TT MSLM SS-2'!$A$12:$F$986,6,FALSE))=TRUE,"0",VLOOKUP($E7,'TT MSLM SS-2'!$A$12:$F$986,6,FALSE))</f>
        <v>0</v>
      </c>
      <c r="W7" s="4" t="str">
        <f>IF(ISNA(VLOOKUP($E7,'NorAm Mammoth SS'!$A$12:$F$986,6,FALSE))=TRUE,"0",VLOOKUP($E7,'NorAm Mammoth SS'!$A$12:$F$986,6,FALSE))</f>
        <v>0</v>
      </c>
      <c r="X7" s="4" t="str">
        <f>IF(ISNA(VLOOKUP($E7,'PROV SS'!$A$12:$F$986,6,FALSE))=TRUE,"0",VLOOKUP($E7,'PROV SS'!$A$12:$F$986,6,FALSE))</f>
        <v>0</v>
      </c>
      <c r="Y7" s="4" t="str">
        <f>IF(ISNA(VLOOKUP($E7,'PROV BA'!$A$12:$F$986,6,FALSE))=TRUE,"0",VLOOKUP($E7,'PROV BA'!$A$12:$F$986,6,FALSE))</f>
        <v>0</v>
      </c>
      <c r="Z7" s="4">
        <f>IF(ISNA(VLOOKUP($E7,'CC Horseshoe BA-1'!$A$12:$H$986,8,FALSE))=TRUE,"0",VLOOKUP($E7,'CC Horseshoe BA-1'!$A$12:$H$986,8,FALSE))</f>
        <v>476.06896551724139</v>
      </c>
      <c r="AA7" s="4">
        <f>IF(ISNA(VLOOKUP($E7,'CC Horseshoe BA-2'!$A$12:$F$986,6,FALSE))=TRUE,"0",VLOOKUP($E7,'CC Horseshoe BA-2'!$A$12:$F$986,6,FALSE))</f>
        <v>570</v>
      </c>
      <c r="AB7" s="4" t="str">
        <f>IF(ISNA(VLOOKUP($E7,'NorAm Aspen SS'!$A$12:$F$986,6,FALSE))=TRUE,"0",VLOOKUP($E7,'NorAm Aspen SS'!$A$12:$F$986,6,FALSE))</f>
        <v>0</v>
      </c>
      <c r="AC7" s="4" t="str">
        <f>IF(ISNA(VLOOKUP($E7,'JR+CC Halfpipe'!$A$12:$F$986,6,FALSE))=TRUE,"0",VLOOKUP($E7,'JR+CC Halfpipe'!$A$12:$F$986,6,FALSE))</f>
        <v>0</v>
      </c>
      <c r="AD7" s="4" t="str">
        <f>IF(ISNA(VLOOKUP($E7,'JR Nat SS'!$A$12:$F$986,6,FALSE))=TRUE,"0",VLOOKUP($E7,'JR Nat SS'!$A$12:$F$986,6,FALSE))</f>
        <v>0</v>
      </c>
      <c r="AE7" s="4" t="str">
        <f>IF(ISNA(VLOOKUP($E7,'JR Nat BA'!$A$12:$F$986,6,FALSE))=TRUE,"0",VLOOKUP($E7,'JR Nat BA'!$A$12:$F$986,6,FALSE))</f>
        <v>0</v>
      </c>
      <c r="AF7" s="4">
        <f>IF(ISNA(VLOOKUP($E7,'NorAm Stoneham SS'!$A$12:$F$986,6,FALSE))=TRUE,"0",VLOOKUP($E7,'NorAm Stoneham SS'!$A$12:$F$986,6,FALSE))</f>
        <v>463.20895522388082</v>
      </c>
      <c r="AG7" s="4">
        <f>IF(ISNA(VLOOKUP($E7,'NorAm Stoneham BA'!$A$12:$H$987,8,FALSE))=TRUE,"0",VLOOKUP($E7,'NorAm Stoneham BA'!$A$12:$H$987,8,FALSE))</f>
        <v>618.87096774193606</v>
      </c>
      <c r="AH7" s="4">
        <f>IF(ISNA(VLOOKUP($E7,'SR Nats SS'!$A$12:$F$986,6,FALSE))=TRUE,"0",VLOOKUP($E7,'SR Nats SS'!$A$12:$F$986,6,FALSE))</f>
        <v>476.95833333333297</v>
      </c>
      <c r="AI7" s="4" t="str">
        <f>IF(ISNA(VLOOKUP($E7,'SR Nats BA'!$A$12:$F$986,6,FALSE))=TRUE,"0",VLOOKUP($E7,'SR Nats BA'!$A$12:$F$986,6,FALSE))</f>
        <v>0</v>
      </c>
      <c r="AJ7" s="4"/>
      <c r="AK7" s="4"/>
      <c r="AL7" s="4"/>
      <c r="AM7" s="4"/>
      <c r="AN7" s="4"/>
      <c r="AO7" s="4"/>
      <c r="AP7" s="5"/>
      <c r="AQ7" s="5"/>
      <c r="AR7" s="5"/>
      <c r="AS7" s="5">
        <v>0</v>
      </c>
      <c r="AT7" s="5">
        <v>0</v>
      </c>
      <c r="AU7" s="5">
        <v>0</v>
      </c>
      <c r="AV7" s="36"/>
    </row>
    <row r="8" spans="1:48" ht="18" customHeight="1" x14ac:dyDescent="0.15">
      <c r="A8" s="59" t="s">
        <v>25</v>
      </c>
      <c r="B8" s="60">
        <v>2006</v>
      </c>
      <c r="C8" s="60" t="s">
        <v>26</v>
      </c>
      <c r="D8" s="60" t="s">
        <v>27</v>
      </c>
      <c r="E8" s="61" t="s">
        <v>28</v>
      </c>
      <c r="F8" s="59"/>
      <c r="G8" s="59">
        <f>H8</f>
        <v>3</v>
      </c>
      <c r="H8" s="4">
        <f>RANK(L8,$L$6:$L$95,0)</f>
        <v>3</v>
      </c>
      <c r="I8" s="181">
        <f>LARGE(($N8:$AZ8),1)</f>
        <v>546</v>
      </c>
      <c r="J8" s="4">
        <f>LARGE(($N8:$AZ8),2)</f>
        <v>545</v>
      </c>
      <c r="K8" s="4">
        <f>LARGE(($N8:$AZ8),3)</f>
        <v>524.13559322033871</v>
      </c>
      <c r="L8" s="5">
        <f>SUM(I8+J8+K8)</f>
        <v>1615.1355932203387</v>
      </c>
      <c r="M8" s="6"/>
      <c r="N8" s="4">
        <f>IF(ISNA(VLOOKUP($E8,'CC Yukon BA 2023'!$A$12:$F$986,6,FALSE))=TRUE,"0",VLOOKUP($E8,'CC Yukon BA 2023'!$A$12:$F$986,6,FALSE))</f>
        <v>545</v>
      </c>
      <c r="O8" s="4">
        <f>IF(ISNA(VLOOKUP($E8,'CC Yukon SS 2023'!$A$12:$F$986,6,FALSE))=TRUE,"0",VLOOKUP($E8,'CC Yukon SS 2023'!$A$12:$F$986,6,FALSE))</f>
        <v>546</v>
      </c>
      <c r="P8" s="4" t="str">
        <f>IF(ISNA(VLOOKUP($E8,'TT Horseshoe SS-1'!$A$12:$F$986,6,FALSE))=TRUE,"0",VLOOKUP($E8,'TT Horseshoe SS-1'!$A$12:$F$986,6,FALSE))</f>
        <v>0</v>
      </c>
      <c r="Q8" s="4" t="str">
        <f>IF(ISNA(VLOOKUP($E8,'TT Horseshoe SS-2'!$A$12:$F$986,6,FALSE))=TRUE,"0",VLOOKUP($E8,'TT Horseshoe SS-2'!$A$12:$F$986,6,FALSE))</f>
        <v>0</v>
      </c>
      <c r="R8" s="4">
        <f>IF(ISNA(VLOOKUP($E8,'NorAm Copper SS'!$A$12:$F$986,6,FALSE))=TRUE,"0",VLOOKUP($E8,'NorAm Copper SS'!$A$12:$F$986,6,FALSE))</f>
        <v>385.40816326530637</v>
      </c>
      <c r="S8" s="4">
        <f>IF(ISNA(VLOOKUP($E8,'CC Sun Peaks BA'!$A$12:$F$986,6,FALSE))=TRUE,"0",VLOOKUP($E8,'CC Sun Peaks BA'!$A$12:$F$986,6,FALSE))</f>
        <v>401.79104477611975</v>
      </c>
      <c r="T8" s="4">
        <f>IF(ISNA(VLOOKUP($E8,'CC Sun Peaks SS'!$A$12:$F$986,6,FALSE))=TRUE,"0",VLOOKUP($E8,'CC Sun Peaks SS'!$A$12:$F$986,6,FALSE))</f>
        <v>452.66666666666674</v>
      </c>
      <c r="U8" s="4" t="str">
        <f>IF(ISNA(VLOOKUP($E8,'TT MSLM SS-1'!$A$12:$F$986,6,FALSE))=TRUE,"0",VLOOKUP($E8,'TT MSLM SS-1'!$A$12:$F$986,6,FALSE))</f>
        <v>0</v>
      </c>
      <c r="V8" s="4" t="str">
        <f>IF(ISNA(VLOOKUP($E8,'TT MSLM SS-2'!$A$12:$F$986,6,FALSE))=TRUE,"0",VLOOKUP($E8,'TT MSLM SS-2'!$A$12:$F$986,6,FALSE))</f>
        <v>0</v>
      </c>
      <c r="W8" s="4" t="str">
        <f>IF(ISNA(VLOOKUP($E8,'NorAm Mammoth SS'!$A$12:$F$986,6,FALSE))=TRUE,"0",VLOOKUP($E8,'NorAm Mammoth SS'!$A$12:$F$986,6,FALSE))</f>
        <v>0</v>
      </c>
      <c r="X8" s="4" t="str">
        <f>IF(ISNA(VLOOKUP($E8,'PROV SS'!$A$12:$F$986,6,FALSE))=TRUE,"0",VLOOKUP($E8,'PROV SS'!$A$12:$F$986,6,FALSE))</f>
        <v>0</v>
      </c>
      <c r="Y8" s="4" t="str">
        <f>IF(ISNA(VLOOKUP($E8,'PROV BA'!$A$12:$F$986,6,FALSE))=TRUE,"0",VLOOKUP($E8,'PROV BA'!$A$12:$F$986,6,FALSE))</f>
        <v>0</v>
      </c>
      <c r="Z8" s="4">
        <f>IF(ISNA(VLOOKUP($E8,'CC Horseshoe BA-1'!$A$12:$H$986,8,FALSE))=TRUE,"0",VLOOKUP($E8,'CC Horseshoe BA-1'!$A$12:$H$986,8,FALSE))</f>
        <v>307.20000000000027</v>
      </c>
      <c r="AA8" s="4">
        <f>IF(ISNA(VLOOKUP($E8,'CC Horseshoe BA-2'!$A$12:$F$986,6,FALSE))=TRUE,"0",VLOOKUP($E8,'CC Horseshoe BA-2'!$A$12:$F$986,6,FALSE))</f>
        <v>524.13559322033871</v>
      </c>
      <c r="AB8" s="4">
        <f>IF(ISNA(VLOOKUP($E8,'NorAm Aspen SS'!$A$12:$F$986,6,FALSE))=TRUE,"0",VLOOKUP($E8,'NorAm Aspen SS'!$A$12:$F$986,6,FALSE))</f>
        <v>253.77551020408171</v>
      </c>
      <c r="AC8" s="4" t="str">
        <f>IF(ISNA(VLOOKUP($E8,'JR+CC Halfpipe'!$A$12:$F$986,6,FALSE))=TRUE,"0",VLOOKUP($E8,'JR+CC Halfpipe'!$A$12:$F$986,6,FALSE))</f>
        <v>0</v>
      </c>
      <c r="AD8" s="4" t="str">
        <f>IF(ISNA(VLOOKUP($E8,'JR Nat SS'!$A$12:$F$986,6,FALSE))=TRUE,"0",VLOOKUP($E8,'JR Nat SS'!$A$12:$F$986,6,FALSE))</f>
        <v>0</v>
      </c>
      <c r="AE8" s="4" t="str">
        <f>IF(ISNA(VLOOKUP($E8,'JR Nat BA'!$A$12:$F$986,6,FALSE))=TRUE,"0",VLOOKUP($E8,'JR Nat BA'!$A$12:$F$986,6,FALSE))</f>
        <v>0</v>
      </c>
      <c r="AF8" s="4">
        <f>IF(ISNA(VLOOKUP($E8,'NorAm Stoneham SS'!$A$12:$F$986,6,FALSE))=TRUE,"0",VLOOKUP($E8,'NorAm Stoneham SS'!$A$12:$F$986,6,FALSE))</f>
        <v>145.52238805970205</v>
      </c>
      <c r="AG8" s="4" t="str">
        <f>IF(ISNA(VLOOKUP($E8,'NorAm Stoneham BA'!$A$12:$H$987,8,FALSE))=TRUE,"0",VLOOKUP($E8,'NorAm Stoneham BA'!$A$12:$H$987,8,FALSE))</f>
        <v>0</v>
      </c>
      <c r="AH8" s="4" t="str">
        <f>IF(ISNA(VLOOKUP($E8,'SR Nats SS'!$A$12:$F$986,6,FALSE))=TRUE,"0",VLOOKUP($E8,'SR Nats SS'!$A$12:$F$986,6,FALSE))</f>
        <v>0</v>
      </c>
      <c r="AI8" s="4" t="str">
        <f>IF(ISNA(VLOOKUP($E8,'SR Nats BA'!$A$12:$F$986,6,FALSE))=TRUE,"0",VLOOKUP($E8,'SR Nats BA'!$A$12:$F$986,6,FALSE))</f>
        <v>0</v>
      </c>
      <c r="AJ8" s="4"/>
      <c r="AK8" s="4"/>
      <c r="AL8" s="4"/>
      <c r="AM8" s="4"/>
      <c r="AN8" s="4"/>
      <c r="AO8" s="4"/>
      <c r="AP8" s="5"/>
      <c r="AQ8" s="5"/>
      <c r="AR8" s="5"/>
      <c r="AS8" s="5">
        <v>0</v>
      </c>
      <c r="AT8" s="5">
        <v>0</v>
      </c>
      <c r="AU8" s="5">
        <v>0</v>
      </c>
    </row>
    <row r="9" spans="1:48" ht="18" customHeight="1" x14ac:dyDescent="0.15">
      <c r="A9" s="64" t="s">
        <v>25</v>
      </c>
      <c r="B9" s="60">
        <v>2006</v>
      </c>
      <c r="C9" s="60" t="s">
        <v>26</v>
      </c>
      <c r="D9" s="60" t="s">
        <v>27</v>
      </c>
      <c r="E9" s="61" t="s">
        <v>31</v>
      </c>
      <c r="F9" s="59"/>
      <c r="G9" s="59">
        <f>H9</f>
        <v>4</v>
      </c>
      <c r="H9" s="4">
        <f>RANK(L9,$L$6:$L$95,0)</f>
        <v>4</v>
      </c>
      <c r="I9" s="181">
        <f>LARGE(($N9:$AZ9),1)</f>
        <v>584.69387755102071</v>
      </c>
      <c r="J9" s="181">
        <f>LARGE(($N9:$AZ9),2)</f>
        <v>577.64150943396271</v>
      </c>
      <c r="K9" s="181">
        <f>LARGE(($N9:$AZ9),3)</f>
        <v>410.49999999999955</v>
      </c>
      <c r="L9" s="5">
        <f>SUM(I9+J9+K9)</f>
        <v>1572.835386984983</v>
      </c>
      <c r="M9" s="6"/>
      <c r="N9" s="4">
        <v>0</v>
      </c>
      <c r="O9" s="4">
        <v>0</v>
      </c>
      <c r="P9" s="4" t="str">
        <f>IF(ISNA(VLOOKUP($E9,'TT Horseshoe SS-1'!$A$12:$F$986,6,FALSE))=TRUE,"0",VLOOKUP($E9,'TT Horseshoe SS-1'!$A$12:$F$986,6,FALSE))</f>
        <v>0</v>
      </c>
      <c r="Q9" s="4" t="str">
        <f>IF(ISNA(VLOOKUP($E9,'TT Horseshoe SS-2'!$A$12:$F$986,6,FALSE))=TRUE,"0",VLOOKUP($E9,'TT Horseshoe SS-2'!$A$12:$F$986,6,FALSE))</f>
        <v>0</v>
      </c>
      <c r="R9" s="4">
        <f>IF(ISNA(VLOOKUP($E9,'NorAm Copper SS'!$A$12:$F$986,6,FALSE))=TRUE,"0",VLOOKUP($E9,'NorAm Copper SS'!$A$12:$F$986,6,FALSE))</f>
        <v>398.57142857142884</v>
      </c>
      <c r="S9" s="4" t="str">
        <f>IF(ISNA(VLOOKUP($E9,'CC Sun Peaks BA'!$A$12:$F$986,6,FALSE))=TRUE,"0",VLOOKUP($E9,'CC Sun Peaks BA'!$A$12:$F$986,6,FALSE))</f>
        <v>0</v>
      </c>
      <c r="T9" s="4" t="str">
        <f>IF(ISNA(VLOOKUP($E9,'CC Sun Peaks SS'!$A$12:$F$986,6,FALSE))=TRUE,"0",VLOOKUP($E9,'CC Sun Peaks SS'!$A$12:$F$986,6,FALSE))</f>
        <v>0</v>
      </c>
      <c r="U9" s="4" t="str">
        <f>IF(ISNA(VLOOKUP($E9,'TT MSLM SS-1'!$A$12:$F$986,6,FALSE))=TRUE,"0",VLOOKUP($E9,'TT MSLM SS-1'!$A$12:$F$986,6,FALSE))</f>
        <v>0</v>
      </c>
      <c r="V9" s="4" t="str">
        <f>IF(ISNA(VLOOKUP($E9,'TT MSLM SS-2'!$A$12:$F$986,6,FALSE))=TRUE,"0",VLOOKUP($E9,'TT MSLM SS-2'!$A$12:$F$986,6,FALSE))</f>
        <v>0</v>
      </c>
      <c r="W9" s="4">
        <f>IF(ISNA(VLOOKUP($E9,'NorAm Mammoth SS'!$A$12:$F$986,6,FALSE))=TRUE,"0",VLOOKUP($E9,'NorAm Mammoth SS'!$A$12:$F$986,6,FALSE))</f>
        <v>577.64150943396271</v>
      </c>
      <c r="X9" s="4" t="str">
        <f>IF(ISNA(VLOOKUP($E9,'PROV SS'!$A$12:$F$986,6,FALSE))=TRUE,"0",VLOOKUP($E9,'PROV SS'!$A$12:$F$986,6,FALSE))</f>
        <v>0</v>
      </c>
      <c r="Y9" s="4" t="str">
        <f>IF(ISNA(VLOOKUP($E9,'PROV BA'!$A$12:$F$986,6,FALSE))=TRUE,"0",VLOOKUP($E9,'PROV BA'!$A$12:$F$986,6,FALSE))</f>
        <v>0</v>
      </c>
      <c r="Z9" s="4" t="str">
        <f>IF(ISNA(VLOOKUP($E9,'CC Horseshoe BA-1'!$A$12:$H$986,8,FALSE))=TRUE,"0",VLOOKUP($E9,'CC Horseshoe BA-1'!$A$12:$H$986,8,FALSE))</f>
        <v>0</v>
      </c>
      <c r="AA9" s="4" t="str">
        <f>IF(ISNA(VLOOKUP($E9,'CC Horseshoe BA-2'!$A$12:$F$986,6,FALSE))=TRUE,"0",VLOOKUP($E9,'CC Horseshoe BA-2'!$A$12:$F$986,6,FALSE))</f>
        <v>0</v>
      </c>
      <c r="AB9" s="4">
        <f>IF(ISNA(VLOOKUP($E9,'NorAm Aspen SS'!$A$12:$F$986,6,FALSE))=TRUE,"0",VLOOKUP($E9,'NorAm Aspen SS'!$A$12:$F$986,6,FALSE))</f>
        <v>584.69387755102071</v>
      </c>
      <c r="AC9" s="4" t="str">
        <f>IF(ISNA(VLOOKUP($E9,'JR+CC Halfpipe'!$A$12:$F$986,6,FALSE))=TRUE,"0",VLOOKUP($E9,'JR+CC Halfpipe'!$A$12:$F$986,6,FALSE))</f>
        <v>0</v>
      </c>
      <c r="AD9" s="4" t="str">
        <f>IF(ISNA(VLOOKUP($E9,'JR Nat SS'!$A$12:$F$986,6,FALSE))=TRUE,"0",VLOOKUP($E9,'JR Nat SS'!$A$12:$F$986,6,FALSE))</f>
        <v>0</v>
      </c>
      <c r="AE9" s="4" t="str">
        <f>IF(ISNA(VLOOKUP($E9,'JR Nat BA'!$A$12:$F$986,6,FALSE))=TRUE,"0",VLOOKUP($E9,'JR Nat BA'!$A$12:$F$986,6,FALSE))</f>
        <v>0</v>
      </c>
      <c r="AF9" s="4" t="str">
        <f>IF(ISNA(VLOOKUP($E9,'NorAm Stoneham SS'!$A$12:$F$986,6,FALSE))=TRUE,"0",VLOOKUP($E9,'NorAm Stoneham SS'!$A$12:$F$986,6,FALSE))</f>
        <v>0</v>
      </c>
      <c r="AG9" s="4" t="str">
        <f>IF(ISNA(VLOOKUP($E9,'NorAm Stoneham BA'!$A$12:$H$987,8,FALSE))=TRUE,"0",VLOOKUP($E9,'NorAm Stoneham BA'!$A$12:$H$987,8,FALSE))</f>
        <v>0</v>
      </c>
      <c r="AH9" s="4">
        <f>IF(ISNA(VLOOKUP($E9,'SR Nats SS'!$A$12:$F$986,6,FALSE))=TRUE,"0",VLOOKUP($E9,'SR Nats SS'!$A$12:$F$986,6,FALSE))</f>
        <v>410.49999999999955</v>
      </c>
      <c r="AI9" s="4">
        <f>IF(ISNA(VLOOKUP($E9,'SR Nats BA'!$A$12:$F$986,6,FALSE))=TRUE,"0",VLOOKUP($E9,'SR Nats BA'!$A$12:$F$986,6,FALSE))</f>
        <v>305.05555555555532</v>
      </c>
      <c r="AJ9" s="4"/>
      <c r="AK9" s="4"/>
      <c r="AL9" s="4"/>
      <c r="AM9" s="4"/>
      <c r="AN9" s="4"/>
      <c r="AO9" s="4"/>
      <c r="AP9" s="5"/>
      <c r="AQ9" s="5"/>
      <c r="AR9" s="5"/>
      <c r="AS9" s="5"/>
      <c r="AT9" s="5"/>
      <c r="AU9" s="5"/>
    </row>
    <row r="10" spans="1:48" ht="18" customHeight="1" x14ac:dyDescent="0.15">
      <c r="A10" s="59" t="s">
        <v>25</v>
      </c>
      <c r="B10" s="60">
        <v>2008</v>
      </c>
      <c r="C10" s="60" t="s">
        <v>26</v>
      </c>
      <c r="D10" s="60" t="s">
        <v>29</v>
      </c>
      <c r="E10" s="61" t="s">
        <v>30</v>
      </c>
      <c r="F10" s="59"/>
      <c r="G10" s="59">
        <f>H10</f>
        <v>5</v>
      </c>
      <c r="H10" s="4">
        <f>RANK(L10,$L$6:$L$95,0)</f>
        <v>5</v>
      </c>
      <c r="I10" s="4">
        <f>LARGE(($N10:$AZ10),1)</f>
        <v>570</v>
      </c>
      <c r="J10" s="181">
        <f>LARGE(($N10:$AZ10),2)</f>
        <v>511</v>
      </c>
      <c r="K10" s="4">
        <f>LARGE(($N10:$AZ10),3)</f>
        <v>457</v>
      </c>
      <c r="L10" s="5">
        <f>SUM(I10+J10+K10)</f>
        <v>1538</v>
      </c>
      <c r="M10" s="6"/>
      <c r="N10" s="4">
        <f>IF(ISNA(VLOOKUP($E10,'CC Yukon BA 2023'!$A$12:$F$986,6,FALSE))=TRUE,"0",VLOOKUP($E10,'CC Yukon BA 2023'!$A$12:$F$986,6,FALSE))</f>
        <v>570</v>
      </c>
      <c r="O10" s="4">
        <f>IF(ISNA(VLOOKUP($E10,'CC Yukon SS 2023'!$A$12:$F$986,6,FALSE))=TRUE,"0",VLOOKUP($E10,'CC Yukon SS 2023'!$A$12:$F$986,6,FALSE))</f>
        <v>511</v>
      </c>
      <c r="P10" s="4" t="str">
        <f>IF(ISNA(VLOOKUP($E10,'TT Horseshoe SS-1'!$A$12:$F$986,6,FALSE))=TRUE,"0",VLOOKUP($E10,'TT Horseshoe SS-1'!$A$12:$F$986,6,FALSE))</f>
        <v>0</v>
      </c>
      <c r="Q10" s="4" t="str">
        <f>IF(ISNA(VLOOKUP($E10,'TT Horseshoe SS-2'!$A$12:$F$986,6,FALSE))=TRUE,"0",VLOOKUP($E10,'TT Horseshoe SS-2'!$A$12:$F$986,6,FALSE))</f>
        <v>0</v>
      </c>
      <c r="R10" s="4" t="str">
        <f>IF(ISNA(VLOOKUP($E10,'NorAm Copper SS'!$A$12:$F$986,6,FALSE))=TRUE,"0",VLOOKUP($E10,'NorAm Copper SS'!$A$12:$F$986,6,FALSE))</f>
        <v>0</v>
      </c>
      <c r="S10" s="4" t="str">
        <f>IF(ISNA(VLOOKUP($E10,'CC Sun Peaks BA'!$A$12:$F$986,6,FALSE))=TRUE,"0",VLOOKUP($E10,'CC Sun Peaks BA'!$A$12:$F$986,6,FALSE))</f>
        <v>0</v>
      </c>
      <c r="T10" s="4" t="str">
        <f>IF(ISNA(VLOOKUP($E10,'CC Sun Peaks SS'!$A$12:$F$986,6,FALSE))=TRUE,"0",VLOOKUP($E10,'CC Sun Peaks SS'!$A$12:$F$986,6,FALSE))</f>
        <v>0</v>
      </c>
      <c r="U10" s="4" t="str">
        <f>IF(ISNA(VLOOKUP($E10,'TT MSLM SS-1'!$A$12:$F$986,6,FALSE))=TRUE,"0",VLOOKUP($E10,'TT MSLM SS-1'!$A$12:$F$986,6,FALSE))</f>
        <v>0</v>
      </c>
      <c r="V10" s="4" t="str">
        <f>IF(ISNA(VLOOKUP($E10,'TT MSLM SS-2'!$A$12:$F$986,6,FALSE))=TRUE,"0",VLOOKUP($E10,'TT MSLM SS-2'!$A$12:$F$986,6,FALSE))</f>
        <v>0</v>
      </c>
      <c r="W10" s="4" t="str">
        <f>IF(ISNA(VLOOKUP($E10,'NorAm Mammoth SS'!$A$12:$F$986,6,FALSE))=TRUE,"0",VLOOKUP($E10,'NorAm Mammoth SS'!$A$12:$F$986,6,FALSE))</f>
        <v>0</v>
      </c>
      <c r="X10" s="4" t="str">
        <f>IF(ISNA(VLOOKUP($E10,'PROV SS'!$A$12:$F$986,6,FALSE))=TRUE,"0",VLOOKUP($E10,'PROV SS'!$A$12:$F$986,6,FALSE))</f>
        <v>0</v>
      </c>
      <c r="Y10" s="4" t="str">
        <f>IF(ISNA(VLOOKUP($E10,'PROV BA'!$A$12:$F$986,6,FALSE))=TRUE,"0",VLOOKUP($E10,'PROV BA'!$A$12:$F$986,6,FALSE))</f>
        <v>0</v>
      </c>
      <c r="Z10" s="4" t="str">
        <f>IF(ISNA(VLOOKUP($E10,'CC Horseshoe BA-1'!$A$12:$H$986,8,FALSE))=TRUE,"0",VLOOKUP($E10,'CC Horseshoe BA-1'!$A$12:$H$986,8,FALSE))</f>
        <v>0</v>
      </c>
      <c r="AA10" s="4" t="str">
        <f>IF(ISNA(VLOOKUP($E10,'CC Horseshoe BA-2'!$A$12:$F$986,6,FALSE))=TRUE,"0",VLOOKUP($E10,'CC Horseshoe BA-2'!$A$12:$F$986,6,FALSE))</f>
        <v>0</v>
      </c>
      <c r="AB10" s="4">
        <f>IF(ISNA(VLOOKUP($E10,'NorAm Aspen SS'!$A$12:$F$986,6,FALSE))=TRUE,"0",VLOOKUP($E10,'NorAm Aspen SS'!$A$12:$F$986,6,FALSE))</f>
        <v>451.22448979591871</v>
      </c>
      <c r="AC10" s="137" t="str">
        <f>IF(ISNA(VLOOKUP($E10,'JR+CC Halfpipe'!$A$12:$F$986,6,FALSE))=TRUE,"0",VLOOKUP($E10,'JR+CC Halfpipe'!$A$12:$F$986,6,FALSE))</f>
        <v>0</v>
      </c>
      <c r="AD10" s="137" t="str">
        <f>IF(ISNA(VLOOKUP($E10,'JR Nat SS'!$A$12:$F$986,6,FALSE))=TRUE,"0",VLOOKUP($E10,'JR Nat SS'!$A$12:$F$986,6,FALSE))</f>
        <v>0</v>
      </c>
      <c r="AE10" s="137" t="str">
        <f>IF(ISNA(VLOOKUP($E10,'JR Nat BA'!$A$12:$F$986,6,FALSE))=TRUE,"0",VLOOKUP($E10,'JR Nat BA'!$A$12:$F$986,6,FALSE))</f>
        <v>0</v>
      </c>
      <c r="AF10" s="137">
        <f>IF(ISNA(VLOOKUP($E10,'NorAm Stoneham SS'!$A$12:$F$986,6,FALSE))=TRUE,"0",VLOOKUP($E10,'NorAm Stoneham SS'!$A$12:$F$986,6,FALSE))</f>
        <v>112</v>
      </c>
      <c r="AG10" s="137">
        <f>IF(ISNA(VLOOKUP($E10,'NorAm Stoneham BA'!$A$12:$H$987,8,FALSE))=TRUE,"0",VLOOKUP($E10,'NorAm Stoneham BA'!$A$12:$H$987,8,FALSE))</f>
        <v>457</v>
      </c>
      <c r="AH10" s="137" t="str">
        <f>IF(ISNA(VLOOKUP($E10,'SR Nats SS'!$A$12:$F$986,6,FALSE))=TRUE,"0",VLOOKUP($E10,'SR Nats SS'!$A$12:$F$986,6,FALSE))</f>
        <v>0</v>
      </c>
      <c r="AI10" s="137" t="str">
        <f>IF(ISNA(VLOOKUP($E10,'SR Nats BA'!$A$12:$F$986,6,FALSE))=TRUE,"0",VLOOKUP($E10,'SR Nats BA'!$A$12:$F$986,6,FALSE))</f>
        <v>0</v>
      </c>
      <c r="AJ10" s="4"/>
      <c r="AK10" s="4"/>
      <c r="AL10" s="4"/>
      <c r="AM10" s="4"/>
      <c r="AN10" s="4"/>
      <c r="AO10" s="4"/>
      <c r="AP10" s="5"/>
      <c r="AQ10" s="5"/>
      <c r="AR10" s="5"/>
      <c r="AS10" s="5">
        <v>0</v>
      </c>
      <c r="AT10" s="5">
        <v>0</v>
      </c>
      <c r="AU10" s="5">
        <v>0</v>
      </c>
    </row>
    <row r="11" spans="1:48" ht="18" customHeight="1" x14ac:dyDescent="0.15">
      <c r="A11" s="64" t="s">
        <v>25</v>
      </c>
      <c r="B11" s="60">
        <v>2008</v>
      </c>
      <c r="C11" s="60" t="s">
        <v>26</v>
      </c>
      <c r="D11" s="60" t="s">
        <v>29</v>
      </c>
      <c r="E11" s="61" t="s">
        <v>39</v>
      </c>
      <c r="F11" s="59"/>
      <c r="G11" s="59">
        <f>H11</f>
        <v>6</v>
      </c>
      <c r="H11" s="4">
        <f>RANK(L11,$L$6:$L$95,0)</f>
        <v>6</v>
      </c>
      <c r="I11" s="181">
        <f>LARGE(($N11:$AZ11),1)</f>
        <v>492</v>
      </c>
      <c r="J11" s="4">
        <f>LARGE(($N11:$AZ11),2)</f>
        <v>485.97014925373139</v>
      </c>
      <c r="K11" s="181">
        <f>LARGE(($N11:$AZ11),3)</f>
        <v>474.00000000000011</v>
      </c>
      <c r="L11" s="5">
        <f>SUM(I11+J11+K11)</f>
        <v>1451.9701492537315</v>
      </c>
      <c r="M11" s="6"/>
      <c r="N11" s="4">
        <f>IF(ISNA(VLOOKUP($E11,'CC Yukon BA 2023'!$A$12:$F$986,6,FALSE))=TRUE,"0",VLOOKUP($E11,'CC Yukon BA 2023'!$A$12:$F$986,6,FALSE))</f>
        <v>447</v>
      </c>
      <c r="O11" s="4">
        <f>IF(ISNA(VLOOKUP($E11,'CC Yukon SS 2023'!$A$12:$F$986,6,FALSE))=TRUE,"0",VLOOKUP($E11,'CC Yukon SS 2023'!$A$12:$F$986,6,FALSE))</f>
        <v>492</v>
      </c>
      <c r="P11" s="4" t="str">
        <f>IF(ISNA(VLOOKUP($E11,'TT Horseshoe SS-1'!$A$12:$F$986,6,FALSE))=TRUE,"0",VLOOKUP($E11,'TT Horseshoe SS-1'!$A$12:$F$986,6,FALSE))</f>
        <v>0</v>
      </c>
      <c r="Q11" s="4" t="str">
        <f>IF(ISNA(VLOOKUP($E11,'TT Horseshoe SS-2'!$A$12:$F$986,6,FALSE))=TRUE,"0",VLOOKUP($E11,'TT Horseshoe SS-2'!$A$12:$F$986,6,FALSE))</f>
        <v>0</v>
      </c>
      <c r="R11" s="4" t="str">
        <f>IF(ISNA(VLOOKUP($E11,'NorAm Copper SS'!$A$12:$F$986,6,FALSE))=TRUE,"0",VLOOKUP($E11,'NorAm Copper SS'!$A$12:$F$986,6,FALSE))</f>
        <v>0</v>
      </c>
      <c r="S11" s="4">
        <f>IF(ISNA(VLOOKUP($E11,'CC Sun Peaks BA'!$A$12:$F$986,6,FALSE))=TRUE,"0",VLOOKUP($E11,'CC Sun Peaks BA'!$A$12:$F$986,6,FALSE))</f>
        <v>485.97014925373139</v>
      </c>
      <c r="T11" s="4">
        <f>IF(ISNA(VLOOKUP($E11,'CC Sun Peaks SS'!$A$12:$F$986,6,FALSE))=TRUE,"0",VLOOKUP($E11,'CC Sun Peaks SS'!$A$12:$F$986,6,FALSE))</f>
        <v>474.00000000000011</v>
      </c>
      <c r="U11" s="4" t="str">
        <f>IF(ISNA(VLOOKUP($E11,'TT MSLM SS-1'!$A$12:$F$986,6,FALSE))=TRUE,"0",VLOOKUP($E11,'TT MSLM SS-1'!$A$12:$F$986,6,FALSE))</f>
        <v>0</v>
      </c>
      <c r="V11" s="4" t="str">
        <f>IF(ISNA(VLOOKUP($E11,'TT MSLM SS-2'!$A$12:$F$986,6,FALSE))=TRUE,"0",VLOOKUP($E11,'TT MSLM SS-2'!$A$12:$F$986,6,FALSE))</f>
        <v>0</v>
      </c>
      <c r="W11" s="4" t="str">
        <f>IF(ISNA(VLOOKUP($E11,'NorAm Mammoth SS'!$A$12:$F$986,6,FALSE))=TRUE,"0",VLOOKUP($E11,'NorAm Mammoth SS'!$A$12:$F$986,6,FALSE))</f>
        <v>0</v>
      </c>
      <c r="X11" s="4" t="str">
        <f>IF(ISNA(VLOOKUP($E11,'PROV SS'!$A$12:$F$986,6,FALSE))=TRUE,"0",VLOOKUP($E11,'PROV SS'!$A$12:$F$986,6,FALSE))</f>
        <v>0</v>
      </c>
      <c r="Y11" s="4" t="str">
        <f>IF(ISNA(VLOOKUP($E11,'PROV BA'!$A$12:$F$986,6,FALSE))=TRUE,"0",VLOOKUP($E11,'PROV BA'!$A$12:$F$986,6,FALSE))</f>
        <v>0</v>
      </c>
      <c r="Z11" s="4">
        <f>IF(ISNA(VLOOKUP($E11,'CC Horseshoe BA-1'!$A$12:$H$986,8,FALSE))=TRUE,"0",VLOOKUP($E11,'CC Horseshoe BA-1'!$A$12:$H$986,8,FALSE))</f>
        <v>291.8000000000003</v>
      </c>
      <c r="AA11" s="4">
        <f>IF(ISNA(VLOOKUP($E11,'CC Horseshoe BA-2'!$A$12:$F$986,6,FALSE))=TRUE,"0",VLOOKUP($E11,'CC Horseshoe BA-2'!$A$12:$F$986,6,FALSE))</f>
        <v>340.67796610169466</v>
      </c>
      <c r="AB11" s="4" t="str">
        <f>IF(ISNA(VLOOKUP($E11,'NorAm Aspen SS'!$A$12:$F$986,6,FALSE))=TRUE,"0",VLOOKUP($E11,'NorAm Aspen SS'!$A$12:$F$986,6,FALSE))</f>
        <v>0</v>
      </c>
      <c r="AC11" s="4" t="str">
        <f>IF(ISNA(VLOOKUP($E11,'JR+CC Halfpipe'!$A$12:$F$986,6,FALSE))=TRUE,"0",VLOOKUP($E11,'JR+CC Halfpipe'!$A$12:$F$986,6,FALSE))</f>
        <v>0</v>
      </c>
      <c r="AD11" s="4" t="str">
        <f>IF(ISNA(VLOOKUP($E11,'JR Nat SS'!$A$12:$F$986,6,FALSE))=TRUE,"0",VLOOKUP($E11,'JR Nat SS'!$A$12:$F$986,6,FALSE))</f>
        <v>0</v>
      </c>
      <c r="AE11" s="4" t="str">
        <f>IF(ISNA(VLOOKUP($E11,'JR Nat BA'!$A$12:$F$986,6,FALSE))=TRUE,"0",VLOOKUP($E11,'JR Nat BA'!$A$12:$F$986,6,FALSE))</f>
        <v>0</v>
      </c>
      <c r="AF11" s="4">
        <f>IF(ISNA(VLOOKUP($E11,'NorAm Stoneham SS'!$A$12:$F$986,6,FALSE))=TRUE,"0",VLOOKUP($E11,'NorAm Stoneham SS'!$A$12:$F$986,6,FALSE))</f>
        <v>174.4029850746274</v>
      </c>
      <c r="AG11" s="4">
        <f>IF(ISNA(VLOOKUP($E11,'NorAm Stoneham BA'!$A$12:$H$987,8,FALSE))=TRUE,"0",VLOOKUP($E11,'NorAm Stoneham BA'!$A$12:$H$987,8,FALSE))</f>
        <v>378.2258064516127</v>
      </c>
      <c r="AH11" s="4">
        <f>IF(ISNA(VLOOKUP($E11,'SR Nats SS'!$A$12:$F$986,6,FALSE))=TRUE,"0",VLOOKUP($E11,'SR Nats SS'!$A$12:$F$986,6,FALSE))</f>
        <v>450.3749999999996</v>
      </c>
      <c r="AI11" s="4">
        <f>IF(ISNA(VLOOKUP($E11,'SR Nats BA'!$A$12:$F$986,6,FALSE))=TRUE,"0",VLOOKUP($E11,'SR Nats BA'!$A$12:$F$986,6,FALSE))</f>
        <v>186.66666666666629</v>
      </c>
      <c r="AJ11" s="4"/>
      <c r="AK11" s="4"/>
      <c r="AL11" s="4"/>
      <c r="AM11" s="4"/>
      <c r="AN11" s="4"/>
      <c r="AO11" s="4"/>
      <c r="AP11" s="5"/>
      <c r="AQ11" s="5"/>
      <c r="AR11" s="5"/>
      <c r="AS11" s="5">
        <v>0</v>
      </c>
      <c r="AT11" s="5">
        <v>0</v>
      </c>
      <c r="AU11" s="5">
        <v>0</v>
      </c>
    </row>
    <row r="12" spans="1:48" s="8" customFormat="1" ht="18" customHeight="1" x14ac:dyDescent="0.15">
      <c r="A12" s="59" t="s">
        <v>25</v>
      </c>
      <c r="B12" s="60">
        <v>2007</v>
      </c>
      <c r="C12" s="60" t="s">
        <v>26</v>
      </c>
      <c r="D12" s="60" t="s">
        <v>27</v>
      </c>
      <c r="E12" s="61" t="s">
        <v>37</v>
      </c>
      <c r="F12" s="59"/>
      <c r="G12" s="59">
        <f>H12</f>
        <v>7</v>
      </c>
      <c r="H12" s="4">
        <f>RANK(L12,$L$6:$L$95,0)</f>
        <v>7</v>
      </c>
      <c r="I12" s="181">
        <f>LARGE(($N12:$AZ12),1)</f>
        <v>527.33333333333348</v>
      </c>
      <c r="J12" s="181">
        <f>LARGE(($N12:$AZ12),2)</f>
        <v>451</v>
      </c>
      <c r="K12" s="4">
        <f>LARGE(($N12:$AZ12),3)</f>
        <v>444</v>
      </c>
      <c r="L12" s="5">
        <f>SUM(I12+J12+K12)</f>
        <v>1422.3333333333335</v>
      </c>
      <c r="M12" s="6"/>
      <c r="N12" s="4">
        <f>IF(ISNA(VLOOKUP($E12,'CC Yukon BA 2023'!$A$12:$F$986,6,FALSE))=TRUE,"0",VLOOKUP($E12,'CC Yukon BA 2023'!$A$12:$F$986,6,FALSE))</f>
        <v>189.62264150943355</v>
      </c>
      <c r="O12" s="4">
        <f>IF(ISNA(VLOOKUP($E12,'CC Yukon SS 2023'!$A$12:$F$986,6,FALSE))=TRUE,"0",VLOOKUP($E12,'CC Yukon SS 2023'!$A$12:$F$986,6,FALSE))</f>
        <v>451</v>
      </c>
      <c r="P12" s="4" t="str">
        <f>IF(ISNA(VLOOKUP($E12,'TT Horseshoe SS-1'!$A$12:$F$986,6,FALSE))=TRUE,"0",VLOOKUP($E12,'TT Horseshoe SS-1'!$A$12:$F$986,6,FALSE))</f>
        <v>0</v>
      </c>
      <c r="Q12" s="4" t="str">
        <f>IF(ISNA(VLOOKUP($E12,'TT Horseshoe SS-2'!$A$12:$F$986,6,FALSE))=TRUE,"0",VLOOKUP($E12,'TT Horseshoe SS-2'!$A$12:$F$986,6,FALSE))</f>
        <v>0</v>
      </c>
      <c r="R12" s="4" t="str">
        <f>IF(ISNA(VLOOKUP($E12,'NorAm Copper SS'!$A$12:$F$986,6,FALSE))=TRUE,"0",VLOOKUP($E12,'NorAm Copper SS'!$A$12:$F$986,6,FALSE))</f>
        <v>0</v>
      </c>
      <c r="S12" s="4">
        <f>IF(ISNA(VLOOKUP($E12,'CC Sun Peaks BA'!$A$12:$F$986,6,FALSE))=TRUE,"0",VLOOKUP($E12,'CC Sun Peaks BA'!$A$12:$F$986,6,FALSE))</f>
        <v>444</v>
      </c>
      <c r="T12" s="4">
        <f>IF(ISNA(VLOOKUP($E12,'CC Sun Peaks SS'!$A$12:$F$986,6,FALSE))=TRUE,"0",VLOOKUP($E12,'CC Sun Peaks SS'!$A$12:$F$986,6,FALSE))</f>
        <v>527.33333333333348</v>
      </c>
      <c r="U12" s="4" t="str">
        <f>IF(ISNA(VLOOKUP($E12,'TT MSLM SS-1'!$A$12:$F$986,6,FALSE))=TRUE,"0",VLOOKUP($E12,'TT MSLM SS-1'!$A$12:$F$986,6,FALSE))</f>
        <v>0</v>
      </c>
      <c r="V12" s="4" t="str">
        <f>IF(ISNA(VLOOKUP($E12,'TT MSLM SS-2'!$A$12:$F$986,6,FALSE))=TRUE,"0",VLOOKUP($E12,'TT MSLM SS-2'!$A$12:$F$986,6,FALSE))</f>
        <v>0</v>
      </c>
      <c r="W12" s="4" t="str">
        <f>IF(ISNA(VLOOKUP($E12,'NorAm Mammoth SS'!$A$12:$F$986,6,FALSE))=TRUE,"0",VLOOKUP($E12,'NorAm Mammoth SS'!$A$12:$F$986,6,FALSE))</f>
        <v>0</v>
      </c>
      <c r="X12" s="4" t="str">
        <f>IF(ISNA(VLOOKUP($E12,'PROV SS'!$A$12:$F$986,6,FALSE))=TRUE,"0",VLOOKUP($E12,'PROV SS'!$A$12:$F$986,6,FALSE))</f>
        <v>0</v>
      </c>
      <c r="Y12" s="4" t="str">
        <f>IF(ISNA(VLOOKUP($E12,'PROV BA'!$A$12:$F$986,6,FALSE))=TRUE,"0",VLOOKUP($E12,'PROV BA'!$A$12:$F$986,6,FALSE))</f>
        <v>0</v>
      </c>
      <c r="Z12" s="4">
        <f>IF(ISNA(VLOOKUP($E12,'CC Horseshoe BA-1'!$A$12:$H$986,8,FALSE))=TRUE,"0",VLOOKUP($E12,'CC Horseshoe BA-1'!$A$12:$H$986,8,FALSE))</f>
        <v>189.31034482758636</v>
      </c>
      <c r="AA12" s="4">
        <f>IF(ISNA(VLOOKUP($E12,'CC Horseshoe BA-2'!$A$12:$F$986,6,FALSE))=TRUE,"0",VLOOKUP($E12,'CC Horseshoe BA-2'!$A$12:$F$986,6,FALSE))</f>
        <v>443.87288135593178</v>
      </c>
      <c r="AB12" s="4" t="str">
        <f>IF(ISNA(VLOOKUP($E12,'NorAm Aspen SS'!$A$12:$F$986,6,FALSE))=TRUE,"0",VLOOKUP($E12,'NorAm Aspen SS'!$A$12:$F$986,6,FALSE))</f>
        <v>0</v>
      </c>
      <c r="AC12" s="4" t="str">
        <f>IF(ISNA(VLOOKUP($E12,'JR+CC Halfpipe'!$A$12:$F$986,6,FALSE))=TRUE,"0",VLOOKUP($E12,'JR+CC Halfpipe'!$A$12:$F$986,6,FALSE))</f>
        <v>0</v>
      </c>
      <c r="AD12" s="4" t="str">
        <f>IF(ISNA(VLOOKUP($E12,'JR Nat SS'!$A$12:$F$986,6,FALSE))=TRUE,"0",VLOOKUP($E12,'JR Nat SS'!$A$12:$F$986,6,FALSE))</f>
        <v>0</v>
      </c>
      <c r="AE12" s="4" t="str">
        <f>IF(ISNA(VLOOKUP($E12,'JR Nat BA'!$A$12:$F$986,6,FALSE))=TRUE,"0",VLOOKUP($E12,'JR Nat BA'!$A$12:$F$986,6,FALSE))</f>
        <v>0</v>
      </c>
      <c r="AF12" s="4">
        <f>IF(ISNA(VLOOKUP($E12,'NorAm Stoneham SS'!$A$12:$F$986,6,FALSE))=TRUE,"0",VLOOKUP($E12,'NorAm Stoneham SS'!$A$12:$F$986,6,FALSE))</f>
        <v>289.92537313432877</v>
      </c>
      <c r="AG12" s="4">
        <f>IF(ISNA(VLOOKUP($E12,'NorAm Stoneham BA'!$A$12:$H$987,8,FALSE))=TRUE,"0",VLOOKUP($E12,'NorAm Stoneham BA'!$A$12:$H$987,8,FALSE))</f>
        <v>178.16666666666674</v>
      </c>
      <c r="AH12" s="4">
        <f>IF(ISNA(VLOOKUP($E12,'SR Nats SS'!$A$12:$F$986,6,FALSE))=TRUE,"0",VLOOKUP($E12,'SR Nats SS'!$A$12:$F$986,6,FALSE))</f>
        <v>323.74999999999966</v>
      </c>
      <c r="AI12" s="4">
        <f>IF(ISNA(VLOOKUP($E12,'SR Nats BA'!$A$12:$F$986,6,FALSE))=TRUE,"0",VLOOKUP($E12,'SR Nats BA'!$A$12:$F$986,6,FALSE))</f>
        <v>332.94444444444423</v>
      </c>
      <c r="AJ12" s="4"/>
      <c r="AK12" s="4"/>
      <c r="AL12" s="4"/>
      <c r="AM12" s="4"/>
      <c r="AN12" s="4"/>
      <c r="AO12" s="4"/>
      <c r="AP12" s="5"/>
      <c r="AQ12" s="5"/>
      <c r="AR12" s="5"/>
      <c r="AS12" s="5">
        <v>0</v>
      </c>
      <c r="AT12" s="5">
        <v>0</v>
      </c>
      <c r="AU12" s="5">
        <v>0</v>
      </c>
      <c r="AV12" s="36"/>
    </row>
    <row r="13" spans="1:48" ht="18" customHeight="1" x14ac:dyDescent="0.15">
      <c r="A13" s="59" t="s">
        <v>25</v>
      </c>
      <c r="B13" s="60">
        <v>2004</v>
      </c>
      <c r="C13" s="60" t="s">
        <v>26</v>
      </c>
      <c r="D13" s="60" t="s">
        <v>62</v>
      </c>
      <c r="E13" s="61" t="s">
        <v>33</v>
      </c>
      <c r="F13" s="59"/>
      <c r="G13" s="59">
        <f>H13</f>
        <v>8</v>
      </c>
      <c r="H13" s="4">
        <f>RANK(L13,$L$6:$L$95,0)</f>
        <v>8</v>
      </c>
      <c r="I13" s="4">
        <f>LARGE(($N13:$AZ13),1)</f>
        <v>539</v>
      </c>
      <c r="J13" s="5">
        <f>LARGE(($N13:$AZ13),2)</f>
        <v>429</v>
      </c>
      <c r="K13" s="4">
        <f>LARGE(($N13:$AZ13),3)</f>
        <v>421</v>
      </c>
      <c r="L13" s="5">
        <f>SUM(I13+J13+K13)</f>
        <v>1389</v>
      </c>
      <c r="M13" s="6"/>
      <c r="N13" s="4">
        <f>IF(ISNA(VLOOKUP($E13,'CC Yukon BA 2023'!$A$12:$F$986,6,FALSE))=TRUE,"0",VLOOKUP($E13,'CC Yukon BA 2023'!$A$12:$F$986,6,FALSE))</f>
        <v>429</v>
      </c>
      <c r="O13" s="4">
        <f>IF(ISNA(VLOOKUP($E13,'CC Yukon SS 2023'!$A$12:$F$986,6,FALSE))=TRUE,"0",VLOOKUP($E13,'CC Yukon SS 2023'!$A$12:$F$986,6,FALSE))</f>
        <v>0</v>
      </c>
      <c r="P13" s="4" t="str">
        <f>IF(ISNA(VLOOKUP($E13,'TT Horseshoe SS-1'!$A$12:$F$986,6,FALSE))=TRUE,"0",VLOOKUP($E13,'TT Horseshoe SS-1'!$A$12:$F$986,6,FALSE))</f>
        <v>0</v>
      </c>
      <c r="Q13" s="4" t="str">
        <f>IF(ISNA(VLOOKUP($E13,'TT Horseshoe SS-2'!$A$12:$F$986,6,FALSE))=TRUE,"0",VLOOKUP($E13,'TT Horseshoe SS-2'!$A$12:$F$986,6,FALSE))</f>
        <v>0</v>
      </c>
      <c r="R13" s="4">
        <f>IF(ISNA(VLOOKUP($E13,'NorAm Copper SS'!$A$12:$F$986,6,FALSE))=TRUE,"0",VLOOKUP($E13,'NorAm Copper SS'!$A$12:$F$986,6,FALSE))</f>
        <v>359.08163265306143</v>
      </c>
      <c r="S13" s="4" t="str">
        <f>IF(ISNA(VLOOKUP($E13,'CC Sun Peaks BA'!$A$12:$F$986,6,FALSE))=TRUE,"0",VLOOKUP($E13,'CC Sun Peaks BA'!$A$12:$F$986,6,FALSE))</f>
        <v>0</v>
      </c>
      <c r="T13" s="4" t="str">
        <f>IF(ISNA(VLOOKUP($E13,'CC Sun Peaks SS'!$A$12:$F$986,6,FALSE))=TRUE,"0",VLOOKUP($E13,'CC Sun Peaks SS'!$A$12:$F$986,6,FALSE))</f>
        <v>0</v>
      </c>
      <c r="U13" s="4" t="str">
        <f>IF(ISNA(VLOOKUP($E13,'TT MSLM SS-1'!$A$12:$F$986,6,FALSE))=TRUE,"0",VLOOKUP($E13,'TT MSLM SS-1'!$A$12:$F$986,6,FALSE))</f>
        <v>0</v>
      </c>
      <c r="V13" s="4" t="str">
        <f>IF(ISNA(VLOOKUP($E13,'TT MSLM SS-2'!$A$12:$F$986,6,FALSE))=TRUE,"0",VLOOKUP($E13,'TT MSLM SS-2'!$A$12:$F$986,6,FALSE))</f>
        <v>0</v>
      </c>
      <c r="W13" s="4">
        <f>IF(ISNA(VLOOKUP($E13,'NorAm Mammoth SS'!$A$12:$F$986,6,FALSE))=TRUE,"0",VLOOKUP($E13,'NorAm Mammoth SS'!$A$12:$F$986,6,FALSE))</f>
        <v>115.18867924528371</v>
      </c>
      <c r="X13" s="4" t="str">
        <f>IF(ISNA(VLOOKUP($E13,'PROV SS'!$A$12:$F$986,6,FALSE))=TRUE,"0",VLOOKUP($E13,'PROV SS'!$A$12:$F$986,6,FALSE))</f>
        <v>0</v>
      </c>
      <c r="Y13" s="4" t="str">
        <f>IF(ISNA(VLOOKUP($E13,'PROV BA'!$A$12:$F$986,6,FALSE))=TRUE,"0",VLOOKUP($E13,'PROV BA'!$A$12:$F$986,6,FALSE))</f>
        <v>0</v>
      </c>
      <c r="Z13" s="137">
        <f>IF(ISNA(VLOOKUP($E13,'CC Horseshoe BA-1'!$A$12:$H$986,8,FALSE))=TRUE,"0",VLOOKUP($E13,'CC Horseshoe BA-1'!$A$12:$H$986,8,FALSE))</f>
        <v>404</v>
      </c>
      <c r="AA13" s="137" t="str">
        <f>IF(ISNA(VLOOKUP($E13,'CC Horseshoe BA-2'!$A$12:$F$986,6,FALSE))=TRUE,"0",VLOOKUP($E13,'CC Horseshoe BA-2'!$A$12:$F$986,6,FALSE))</f>
        <v>0</v>
      </c>
      <c r="AB13" s="137" t="str">
        <f>IF(ISNA(VLOOKUP($E13,'NorAm Aspen SS'!$A$12:$F$986,6,FALSE))=TRUE,"0",VLOOKUP($E13,'NorAm Aspen SS'!$A$12:$F$986,6,FALSE))</f>
        <v>0</v>
      </c>
      <c r="AC13" s="137" t="str">
        <f>IF(ISNA(VLOOKUP($E13,'JR+CC Halfpipe'!$A$12:$F$986,6,FALSE))=TRUE,"0",VLOOKUP($E13,'JR+CC Halfpipe'!$A$12:$F$986,6,FALSE))</f>
        <v>0</v>
      </c>
      <c r="AD13" s="137" t="str">
        <f>IF(ISNA(VLOOKUP($E13,'JR Nat SS'!$A$12:$F$986,6,FALSE))=TRUE,"0",VLOOKUP($E13,'JR Nat SS'!$A$12:$F$986,6,FALSE))</f>
        <v>0</v>
      </c>
      <c r="AE13" s="137" t="str">
        <f>IF(ISNA(VLOOKUP($E13,'JR Nat BA'!$A$12:$F$986,6,FALSE))=TRUE,"0",VLOOKUP($E13,'JR Nat BA'!$A$12:$F$986,6,FALSE))</f>
        <v>0</v>
      </c>
      <c r="AF13" s="137">
        <f>IF(ISNA(VLOOKUP($E13,'NorAm Stoneham SS'!$A$12:$F$986,6,FALSE))=TRUE,"0",VLOOKUP($E13,'NorAm Stoneham SS'!$A$12:$F$986,6,FALSE))</f>
        <v>421</v>
      </c>
      <c r="AG13" s="137">
        <f>IF(ISNA(VLOOKUP($E13,'NorAm Stoneham BA'!$A$12:$H$987,8,FALSE))=TRUE,"0",VLOOKUP($E13,'NorAm Stoneham BA'!$A$12:$H$987,8,FALSE))</f>
        <v>539</v>
      </c>
      <c r="AH13" s="137" t="str">
        <f>IF(ISNA(VLOOKUP($E13,'SR Nats SS'!$A$12:$F$986,6,FALSE))=TRUE,"0",VLOOKUP($E13,'SR Nats SS'!$A$12:$F$986,6,FALSE))</f>
        <v>0</v>
      </c>
      <c r="AI13" s="137" t="str">
        <f>IF(ISNA(VLOOKUP($E13,'SR Nats BA'!$A$12:$F$986,6,FALSE))=TRUE,"0",VLOOKUP($E13,'SR Nats BA'!$A$12:$F$986,6,FALSE))</f>
        <v>0</v>
      </c>
      <c r="AJ13" s="4"/>
      <c r="AK13" s="4"/>
      <c r="AL13" s="4"/>
      <c r="AM13" s="4"/>
      <c r="AN13" s="4"/>
      <c r="AO13" s="4"/>
      <c r="AP13" s="5"/>
      <c r="AQ13" s="5"/>
      <c r="AR13" s="5"/>
      <c r="AS13" s="5">
        <v>0</v>
      </c>
      <c r="AT13" s="5">
        <v>0</v>
      </c>
      <c r="AU13" s="5">
        <v>0</v>
      </c>
    </row>
    <row r="14" spans="1:48" ht="18" customHeight="1" x14ac:dyDescent="0.15">
      <c r="A14" s="59" t="s">
        <v>25</v>
      </c>
      <c r="B14" s="60">
        <v>2007</v>
      </c>
      <c r="C14" s="60" t="s">
        <v>26</v>
      </c>
      <c r="D14" s="60" t="s">
        <v>27</v>
      </c>
      <c r="E14" s="61" t="s">
        <v>35</v>
      </c>
      <c r="F14" s="59"/>
      <c r="G14" s="59">
        <f>H14</f>
        <v>9</v>
      </c>
      <c r="H14" s="4">
        <f>RANK(L14,$L$6:$L$95,0)</f>
        <v>9</v>
      </c>
      <c r="I14" s="4">
        <f>LARGE(($N14:$AZ14),1)</f>
        <v>493.85526315789491</v>
      </c>
      <c r="J14" s="4">
        <f>LARGE(($N14:$AZ14),2)</f>
        <v>447</v>
      </c>
      <c r="K14" s="181">
        <f>LARGE(($N14:$AZ14),3)</f>
        <v>427</v>
      </c>
      <c r="L14" s="5">
        <f>SUM(I14+J14+K14)</f>
        <v>1367.855263157895</v>
      </c>
      <c r="M14" s="6"/>
      <c r="N14" s="4">
        <f>IF(ISNA(VLOOKUP($E14,'CC Yukon BA 2023'!$A$12:$F$986,6,FALSE))=TRUE,"0",VLOOKUP($E14,'CC Yukon BA 2023'!$A$12:$F$986,6,FALSE))</f>
        <v>447</v>
      </c>
      <c r="O14" s="4">
        <f>IF(ISNA(VLOOKUP($E14,'CC Yukon SS 2023'!$A$12:$F$986,6,FALSE))=TRUE,"0",VLOOKUP($E14,'CC Yukon SS 2023'!$A$12:$F$986,6,FALSE))</f>
        <v>427</v>
      </c>
      <c r="P14" s="4" t="str">
        <f>IF(ISNA(VLOOKUP($E14,'TT Horseshoe SS-1'!$A$12:$F$986,6,FALSE))=TRUE,"0",VLOOKUP($E14,'TT Horseshoe SS-1'!$A$12:$F$986,6,FALSE))</f>
        <v>0</v>
      </c>
      <c r="Q14" s="4" t="str">
        <f>IF(ISNA(VLOOKUP($E14,'TT Horseshoe SS-2'!$A$12:$F$986,6,FALSE))=TRUE,"0",VLOOKUP($E14,'TT Horseshoe SS-2'!$A$12:$F$986,6,FALSE))</f>
        <v>0</v>
      </c>
      <c r="R14" s="4" t="str">
        <f>IF(ISNA(VLOOKUP($E14,'NorAm Copper SS'!$A$12:$F$986,6,FALSE))=TRUE,"0",VLOOKUP($E14,'NorAm Copper SS'!$A$12:$F$986,6,FALSE))</f>
        <v>0</v>
      </c>
      <c r="S14" s="4" t="str">
        <f>IF(ISNA(VLOOKUP($E14,'CC Sun Peaks BA'!$A$12:$F$986,6,FALSE))=TRUE,"0",VLOOKUP($E14,'CC Sun Peaks BA'!$A$12:$F$986,6,FALSE))</f>
        <v>0</v>
      </c>
      <c r="T14" s="4" t="str">
        <f>IF(ISNA(VLOOKUP($E14,'CC Sun Peaks SS'!$A$12:$F$986,6,FALSE))=TRUE,"0",VLOOKUP($E14,'CC Sun Peaks SS'!$A$12:$F$986,6,FALSE))</f>
        <v>0</v>
      </c>
      <c r="U14" s="4" t="str">
        <f>IF(ISNA(VLOOKUP($E14,'TT MSLM SS-1'!$A$12:$F$986,6,FALSE))=TRUE,"0",VLOOKUP($E14,'TT MSLM SS-1'!$A$12:$F$986,6,FALSE))</f>
        <v>0</v>
      </c>
      <c r="V14" s="4" t="str">
        <f>IF(ISNA(VLOOKUP($E14,'TT MSLM SS-2'!$A$12:$F$986,6,FALSE))=TRUE,"0",VLOOKUP($E14,'TT MSLM SS-2'!$A$12:$F$986,6,FALSE))</f>
        <v>0</v>
      </c>
      <c r="W14" s="4" t="str">
        <f>IF(ISNA(VLOOKUP($E14,'NorAm Mammoth SS'!$A$12:$F$986,6,FALSE))=TRUE,"0",VLOOKUP($E14,'NorAm Mammoth SS'!$A$12:$F$986,6,FALSE))</f>
        <v>0</v>
      </c>
      <c r="X14" s="4" t="str">
        <f>IF(ISNA(VLOOKUP($E14,'PROV SS'!$A$12:$F$986,6,FALSE))=TRUE,"0",VLOOKUP($E14,'PROV SS'!$A$12:$F$986,6,FALSE))</f>
        <v>0</v>
      </c>
      <c r="Y14" s="4" t="str">
        <f>IF(ISNA(VLOOKUP($E14,'PROV BA'!$A$12:$F$986,6,FALSE))=TRUE,"0",VLOOKUP($E14,'PROV BA'!$A$12:$F$986,6,FALSE))</f>
        <v>0</v>
      </c>
      <c r="Z14" s="4" t="str">
        <f>IF(ISNA(VLOOKUP($E14,'CC Horseshoe BA-1'!$A$12:$H$986,8,FALSE))=TRUE,"0",VLOOKUP($E14,'CC Horseshoe BA-1'!$A$12:$H$986,8,FALSE))</f>
        <v>0</v>
      </c>
      <c r="AA14" s="4" t="str">
        <f>IF(ISNA(VLOOKUP($E14,'CC Horseshoe BA-2'!$A$12:$F$986,6,FALSE))=TRUE,"0",VLOOKUP($E14,'CC Horseshoe BA-2'!$A$12:$F$986,6,FALSE))</f>
        <v>0</v>
      </c>
      <c r="AB14" s="4" t="str">
        <f>IF(ISNA(VLOOKUP($E14,'NorAm Aspen SS'!$A$12:$F$986,6,FALSE))=TRUE,"0",VLOOKUP($E14,'NorAm Aspen SS'!$A$12:$F$986,6,FALSE))</f>
        <v>0</v>
      </c>
      <c r="AC14" s="4">
        <f>IF(ISNA(VLOOKUP($E14,'JR+CC Halfpipe'!$A$12:$F$986,6,FALSE))=TRUE,"0",VLOOKUP($E14,'JR+CC Halfpipe'!$A$12:$F$986,6,FALSE))</f>
        <v>493.85526315789491</v>
      </c>
      <c r="AD14" s="4" t="str">
        <f>IF(ISNA(VLOOKUP($E14,'JR Nat SS'!$A$12:$F$986,6,FALSE))=TRUE,"0",VLOOKUP($E14,'JR Nat SS'!$A$12:$F$986,6,FALSE))</f>
        <v>0</v>
      </c>
      <c r="AE14" s="4" t="str">
        <f>IF(ISNA(VLOOKUP($E14,'JR Nat BA'!$A$12:$F$986,6,FALSE))=TRUE,"0",VLOOKUP($E14,'JR Nat BA'!$A$12:$F$986,6,FALSE))</f>
        <v>0</v>
      </c>
      <c r="AF14" s="4">
        <f>IF(ISNA(VLOOKUP($E14,'NorAm Stoneham SS'!$A$12:$F$986,6,FALSE))=TRUE,"0",VLOOKUP($E14,'NorAm Stoneham SS'!$A$12:$F$986,6,FALSE))</f>
        <v>193.65671641791096</v>
      </c>
      <c r="AG14" s="4">
        <f>IF(ISNA(VLOOKUP($E14,'NorAm Stoneham BA'!$A$12:$H$987,8,FALSE))=TRUE,"0",VLOOKUP($E14,'NorAm Stoneham BA'!$A$12:$H$987,8,FALSE))</f>
        <v>347.50000000000011</v>
      </c>
      <c r="AH14" s="4">
        <f>IF(ISNA(VLOOKUP($E14,'SR Nats SS'!$A$12:$F$986,6,FALSE))=TRUE,"0",VLOOKUP($E14,'SR Nats SS'!$A$12:$F$986,6,FALSE))</f>
        <v>357.3333333333328</v>
      </c>
      <c r="AI14" s="4">
        <f>IF(ISNA(VLOOKUP($E14,'SR Nats BA'!$A$12:$F$986,6,FALSE))=TRUE,"0",VLOOKUP($E14,'SR Nats BA'!$A$12:$F$986,6,FALSE))</f>
        <v>217.99999999999966</v>
      </c>
      <c r="AJ14" s="4"/>
      <c r="AK14" s="4"/>
      <c r="AL14" s="4"/>
      <c r="AM14" s="4"/>
      <c r="AN14" s="4"/>
      <c r="AO14" s="4"/>
      <c r="AP14" s="5"/>
      <c r="AQ14" s="5"/>
      <c r="AR14" s="5"/>
      <c r="AS14" s="5">
        <v>0</v>
      </c>
      <c r="AT14" s="5">
        <v>0</v>
      </c>
      <c r="AU14" s="5">
        <v>0</v>
      </c>
    </row>
    <row r="15" spans="1:48" ht="18" customHeight="1" x14ac:dyDescent="0.15">
      <c r="A15" s="64" t="s">
        <v>25</v>
      </c>
      <c r="B15" s="60">
        <v>2008</v>
      </c>
      <c r="C15" s="60" t="s">
        <v>32</v>
      </c>
      <c r="D15" s="60" t="s">
        <v>29</v>
      </c>
      <c r="E15" s="61" t="s">
        <v>38</v>
      </c>
      <c r="F15" s="59"/>
      <c r="G15" s="59">
        <f>H15</f>
        <v>10</v>
      </c>
      <c r="H15" s="4">
        <f>RANK(L15,$L$6:$L$95,0)</f>
        <v>10</v>
      </c>
      <c r="I15" s="4">
        <f>LARGE(($N15:$AZ15),1)</f>
        <v>417.71052631578959</v>
      </c>
      <c r="J15" s="181">
        <f>LARGE(($N15:$AZ15),2)</f>
        <v>383</v>
      </c>
      <c r="K15" s="181">
        <f>LARGE(($N15:$AZ15),3)</f>
        <v>367</v>
      </c>
      <c r="L15" s="5">
        <f>SUM(I15+J15+K15)</f>
        <v>1167.7105263157896</v>
      </c>
      <c r="M15" s="6"/>
      <c r="N15" s="137">
        <v>100</v>
      </c>
      <c r="O15" s="137">
        <v>367</v>
      </c>
      <c r="P15" s="4" t="str">
        <f>IF(ISNA(VLOOKUP($E15,'TT Horseshoe SS-1'!$A$12:$F$986,6,FALSE))=TRUE,"0",VLOOKUP($E15,'TT Horseshoe SS-1'!$A$12:$F$986,6,FALSE))</f>
        <v>0</v>
      </c>
      <c r="Q15" s="4" t="str">
        <f>IF(ISNA(VLOOKUP($E15,'TT Horseshoe SS-2'!$A$12:$F$986,6,FALSE))=TRUE,"0",VLOOKUP($E15,'TT Horseshoe SS-2'!$A$12:$F$986,6,FALSE))</f>
        <v>0</v>
      </c>
      <c r="R15" s="4" t="str">
        <f>IF(ISNA(VLOOKUP($E15,'NorAm Copper SS'!$A$12:$F$986,6,FALSE))=TRUE,"0",VLOOKUP($E15,'NorAm Copper SS'!$A$12:$F$986,6,FALSE))</f>
        <v>0</v>
      </c>
      <c r="S15" s="137">
        <v>244</v>
      </c>
      <c r="T15" s="137">
        <v>383</v>
      </c>
      <c r="U15" s="4" t="str">
        <f>IF(ISNA(VLOOKUP($E15,'TT MSLM SS-1'!$A$12:$F$986,6,FALSE))=TRUE,"0",VLOOKUP($E15,'TT MSLM SS-1'!$A$12:$F$986,6,FALSE))</f>
        <v>0</v>
      </c>
      <c r="V15" s="4" t="str">
        <f>IF(ISNA(VLOOKUP($E15,'TT MSLM SS-2'!$A$12:$F$986,6,FALSE))=TRUE,"0",VLOOKUP($E15,'TT MSLM SS-2'!$A$12:$F$986,6,FALSE))</f>
        <v>0</v>
      </c>
      <c r="W15" s="4" t="str">
        <f>IF(ISNA(VLOOKUP($E15,'NorAm Mammoth SS'!$A$12:$F$986,6,FALSE))=TRUE,"0",VLOOKUP($E15,'NorAm Mammoth SS'!$A$12:$F$986,6,FALSE))</f>
        <v>0</v>
      </c>
      <c r="X15" s="4" t="str">
        <f>IF(ISNA(VLOOKUP($E15,'PROV SS'!$A$12:$F$986,6,FALSE))=TRUE,"0",VLOOKUP($E15,'PROV SS'!$A$12:$F$986,6,FALSE))</f>
        <v>0</v>
      </c>
      <c r="Y15" s="4" t="str">
        <f>IF(ISNA(VLOOKUP($E15,'PROV BA'!$A$12:$F$986,6,FALSE))=TRUE,"0",VLOOKUP($E15,'PROV BA'!$A$12:$F$986,6,FALSE))</f>
        <v>0</v>
      </c>
      <c r="Z15" s="4">
        <f>IF(ISNA(VLOOKUP($E15,'CC Horseshoe BA-1'!$A$12:$H$986,8,FALSE))=TRUE,"0",VLOOKUP($E15,'CC Horseshoe BA-1'!$A$12:$H$986,8,FALSE))</f>
        <v>237.10344827586226</v>
      </c>
      <c r="AA15" s="4">
        <f>IF(ISNA(VLOOKUP($E15,'CC Horseshoe BA-2'!$A$12:$F$986,6,FALSE))=TRUE,"0",VLOOKUP($E15,'CC Horseshoe BA-2'!$A$12:$F$986,6,FALSE))</f>
        <v>352.14406779660965</v>
      </c>
      <c r="AB15" s="4" t="str">
        <f>IF(ISNA(VLOOKUP($E15,'NorAm Aspen SS'!$A$12:$F$986,6,FALSE))=TRUE,"0",VLOOKUP($E15,'NorAm Aspen SS'!$A$12:$F$986,6,FALSE))</f>
        <v>0</v>
      </c>
      <c r="AC15" s="4">
        <f>IF(ISNA(VLOOKUP($E15,'JR+CC Halfpipe'!$A$12:$F$986,6,FALSE))=TRUE,"0",VLOOKUP($E15,'JR+CC Halfpipe'!$A$12:$F$986,6,FALSE))</f>
        <v>417.71052631578959</v>
      </c>
      <c r="AD15" s="4">
        <f>IF(ISNA(VLOOKUP($E15,'JR Nat SS'!$A$12:$F$986,6,FALSE))=TRUE,"0",VLOOKUP($E15,'JR Nat SS'!$A$12:$F$986,6,FALSE))</f>
        <v>35.434782608696167</v>
      </c>
      <c r="AE15" s="4">
        <f>IF(ISNA(VLOOKUP($E15,'JR Nat BA'!$A$12:$F$986,6,FALSE))=TRUE,"0",VLOOKUP($E15,'JR Nat BA'!$A$12:$F$986,6,FALSE))</f>
        <v>231.08695652173978</v>
      </c>
      <c r="AF15" s="4" t="str">
        <f>IF(ISNA(VLOOKUP($E15,'NorAm Stoneham SS'!$A$12:$F$986,6,FALSE))=TRUE,"0",VLOOKUP($E15,'NorAm Stoneham SS'!$A$12:$F$986,6,FALSE))</f>
        <v>0</v>
      </c>
      <c r="AG15" s="4" t="str">
        <f>IF(ISNA(VLOOKUP($E15,'NorAm Stoneham BA'!$A$12:$H$987,8,FALSE))=TRUE,"0",VLOOKUP($E15,'NorAm Stoneham BA'!$A$12:$H$987,8,FALSE))</f>
        <v>0</v>
      </c>
      <c r="AH15" s="4" t="str">
        <f>IF(ISNA(VLOOKUP($E15,'SR Nats SS'!$A$12:$F$986,6,FALSE))=TRUE,"0",VLOOKUP($E15,'SR Nats SS'!$A$12:$F$986,6,FALSE))</f>
        <v>0</v>
      </c>
      <c r="AI15" s="4" t="str">
        <f>IF(ISNA(VLOOKUP($E15,'SR Nats BA'!$A$12:$F$986,6,FALSE))=TRUE,"0",VLOOKUP($E15,'SR Nats BA'!$A$12:$F$986,6,FALSE))</f>
        <v>0</v>
      </c>
      <c r="AJ15" s="4"/>
      <c r="AK15" s="4"/>
      <c r="AL15" s="4"/>
      <c r="AM15" s="4"/>
      <c r="AN15" s="4"/>
      <c r="AO15" s="4"/>
      <c r="AP15" s="5"/>
      <c r="AQ15" s="5"/>
      <c r="AR15" s="5"/>
      <c r="AS15" s="5">
        <v>0</v>
      </c>
      <c r="AT15" s="5">
        <v>0</v>
      </c>
      <c r="AU15" s="5">
        <v>0</v>
      </c>
    </row>
    <row r="16" spans="1:48" ht="18" customHeight="1" x14ac:dyDescent="0.15">
      <c r="A16" s="64" t="s">
        <v>25</v>
      </c>
      <c r="B16" s="60">
        <v>2006</v>
      </c>
      <c r="C16" s="60" t="s">
        <v>32</v>
      </c>
      <c r="D16" s="60" t="s">
        <v>27</v>
      </c>
      <c r="E16" s="61" t="s">
        <v>36</v>
      </c>
      <c r="F16" s="59"/>
      <c r="G16" s="59">
        <f>H16</f>
        <v>11</v>
      </c>
      <c r="H16" s="4">
        <f>RANK(L16,$L$6:$L$95,0)</f>
        <v>11</v>
      </c>
      <c r="I16" s="4">
        <f>LARGE(($N16:$AZ16),1)</f>
        <v>422</v>
      </c>
      <c r="J16" s="181">
        <f>LARGE(($N16:$AZ16),2)</f>
        <v>375.21126760563334</v>
      </c>
      <c r="K16" s="4">
        <f>LARGE(($N16:$AZ16),3)</f>
        <v>318</v>
      </c>
      <c r="L16" s="5">
        <f>SUM(I16+J16+K16)</f>
        <v>1115.2112676056333</v>
      </c>
      <c r="M16" s="6"/>
      <c r="N16" s="137">
        <f>IF(ISNA(VLOOKUP($E16,'CC Yukon BA 2023'!$A$12:$F$986,6,FALSE))=TRUE,"0",VLOOKUP($E16,'CC Yukon BA 2023'!$A$12:$F$986,6,FALSE))</f>
        <v>65</v>
      </c>
      <c r="O16" s="137">
        <f>IF(ISNA(VLOOKUP($E16,'CC Yukon SS 2023'!$A$12:$F$986,6,FALSE))=TRUE,"0",VLOOKUP($E16,'CC Yukon SS 2023'!$A$12:$F$986,6,FALSE))</f>
        <v>312</v>
      </c>
      <c r="P16" s="137" t="str">
        <f>IF(ISNA(VLOOKUP($E16,'TT Horseshoe SS-1'!$A$12:$F$986,6,FALSE))=TRUE,"0",VLOOKUP($E16,'TT Horseshoe SS-1'!$A$12:$F$986,6,FALSE))</f>
        <v>0</v>
      </c>
      <c r="Q16" s="137" t="str">
        <f>IF(ISNA(VLOOKUP($E16,'TT Horseshoe SS-2'!$A$12:$F$986,6,FALSE))=TRUE,"0",VLOOKUP($E16,'TT Horseshoe SS-2'!$A$12:$F$986,6,FALSE))</f>
        <v>0</v>
      </c>
      <c r="R16" s="137" t="str">
        <f>IF(ISNA(VLOOKUP($E16,'NorAm Copper SS'!$A$12:$F$986,6,FALSE))=TRUE,"0",VLOOKUP($E16,'NorAm Copper SS'!$A$12:$F$986,6,FALSE))</f>
        <v>0</v>
      </c>
      <c r="S16" s="137">
        <f>IF(ISNA(VLOOKUP($E16,'CC Sun Peaks BA'!$A$12:$F$986,6,FALSE))=TRUE,"0",VLOOKUP($E16,'CC Sun Peaks BA'!$A$12:$F$986,6,FALSE))</f>
        <v>422</v>
      </c>
      <c r="T16" s="137" t="str">
        <f>IF(ISNA(VLOOKUP($E16,'CC Sun Peaks SS'!$A$12:$F$986,6,FALSE))=TRUE,"0",VLOOKUP($E16,'CC Sun Peaks SS'!$A$12:$F$986,6,FALSE))</f>
        <v>0</v>
      </c>
      <c r="U16" s="137" t="str">
        <f>IF(ISNA(VLOOKUP($E16,'TT MSLM SS-1'!$A$12:$F$986,6,FALSE))=TRUE,"0",VLOOKUP($E16,'TT MSLM SS-1'!$A$12:$F$986,6,FALSE))</f>
        <v>0</v>
      </c>
      <c r="V16" s="137" t="str">
        <f>IF(ISNA(VLOOKUP($E16,'TT MSLM SS-2'!$A$12:$F$986,6,FALSE))=TRUE,"0",VLOOKUP($E16,'TT MSLM SS-2'!$A$12:$F$986,6,FALSE))</f>
        <v>0</v>
      </c>
      <c r="W16" s="137" t="str">
        <f>IF(ISNA(VLOOKUP($E16,'NorAm Mammoth SS'!$A$12:$F$986,6,FALSE))=TRUE,"0",VLOOKUP($E16,'NorAm Mammoth SS'!$A$12:$F$986,6,FALSE))</f>
        <v>0</v>
      </c>
      <c r="X16" s="137" t="str">
        <f>IF(ISNA(VLOOKUP($E16,'PROV SS'!$A$12:$F$986,6,FALSE))=TRUE,"0",VLOOKUP($E16,'PROV SS'!$A$12:$F$986,6,FALSE))</f>
        <v>0</v>
      </c>
      <c r="Y16" s="137" t="str">
        <f>IF(ISNA(VLOOKUP($E16,'PROV BA'!$A$12:$F$986,6,FALSE))=TRUE,"0",VLOOKUP($E16,'PROV BA'!$A$12:$F$986,6,FALSE))</f>
        <v>0</v>
      </c>
      <c r="Z16" s="137" t="str">
        <f>IF(ISNA(VLOOKUP($E16,'CC Horseshoe BA-1'!$A$12:$H$986,8,FALSE))=TRUE,"0",VLOOKUP($E16,'CC Horseshoe BA-1'!$A$12:$H$986,8,FALSE))</f>
        <v>0</v>
      </c>
      <c r="AA16" s="137" t="str">
        <f>IF(ISNA(VLOOKUP($E16,'CC Horseshoe BA-2'!$A$12:$F$986,6,FALSE))=TRUE,"0",VLOOKUP($E16,'CC Horseshoe BA-2'!$A$12:$F$986,6,FALSE))</f>
        <v>0</v>
      </c>
      <c r="AB16" s="137" t="str">
        <f>IF(ISNA(VLOOKUP($E16,'NorAm Aspen SS'!$A$12:$F$986,6,FALSE))=TRUE,"0",VLOOKUP($E16,'NorAm Aspen SS'!$A$12:$F$986,6,FALSE))</f>
        <v>0</v>
      </c>
      <c r="AC16" s="137" t="str">
        <f>IF(ISNA(VLOOKUP($E16,'JR+CC Halfpipe'!$A$12:$F$986,6,FALSE))=TRUE,"0",VLOOKUP($E16,'JR+CC Halfpipe'!$A$12:$F$986,6,FALSE))</f>
        <v>0</v>
      </c>
      <c r="AD16" s="137" t="str">
        <f>IF(ISNA(VLOOKUP($E16,'JR Nat SS'!$A$12:$F$986,6,FALSE))=TRUE,"0",VLOOKUP($E16,'JR Nat SS'!$A$12:$F$986,6,FALSE))</f>
        <v>0</v>
      </c>
      <c r="AE16" s="137" t="str">
        <f>IF(ISNA(VLOOKUP($E16,'JR Nat BA'!$A$12:$F$986,6,FALSE))=TRUE,"0",VLOOKUP($E16,'JR Nat BA'!$A$12:$F$986,6,FALSE))</f>
        <v>0</v>
      </c>
      <c r="AF16" s="137">
        <f>IF(ISNA(VLOOKUP($E16,'NorAm Stoneham SS'!$A$12:$F$986,6,FALSE))=TRUE,"0",VLOOKUP($E16,'NorAm Stoneham SS'!$A$12:$F$986,6,FALSE))</f>
        <v>375.21126760563334</v>
      </c>
      <c r="AG16" s="137">
        <f>IF(ISNA(VLOOKUP($E16,'NorAm Stoneham BA'!$A$12:$H$987,8,FALSE))=TRUE,"0",VLOOKUP($E16,'NorAm Stoneham BA'!$A$12:$H$987,8,FALSE))</f>
        <v>318</v>
      </c>
      <c r="AH16" s="137" t="str">
        <f>IF(ISNA(VLOOKUP($E16,'SR Nats SS'!$A$12:$F$986,6,FALSE))=TRUE,"0",VLOOKUP($E16,'SR Nats SS'!$A$12:$F$986,6,FALSE))</f>
        <v>0</v>
      </c>
      <c r="AI16" s="137" t="str">
        <f>IF(ISNA(VLOOKUP($E16,'SR Nats BA'!$A$12:$F$986,6,FALSE))=TRUE,"0",VLOOKUP($E16,'SR Nats BA'!$A$12:$F$986,6,FALSE))</f>
        <v>0</v>
      </c>
      <c r="AJ16" s="4"/>
      <c r="AK16" s="4"/>
      <c r="AL16" s="4"/>
      <c r="AM16" s="4"/>
      <c r="AN16" s="4"/>
      <c r="AO16" s="4"/>
      <c r="AP16" s="5"/>
      <c r="AQ16" s="5"/>
      <c r="AR16" s="5"/>
      <c r="AS16" s="5">
        <v>0</v>
      </c>
      <c r="AT16" s="5">
        <v>0</v>
      </c>
      <c r="AU16" s="5">
        <v>0</v>
      </c>
    </row>
    <row r="17" spans="1:48" ht="18" customHeight="1" x14ac:dyDescent="0.15">
      <c r="A17" s="59" t="s">
        <v>47</v>
      </c>
      <c r="B17" s="60">
        <v>2006</v>
      </c>
      <c r="C17" s="60" t="s">
        <v>32</v>
      </c>
      <c r="D17" s="60" t="s">
        <v>27</v>
      </c>
      <c r="E17" s="61" t="s">
        <v>53</v>
      </c>
      <c r="F17" s="59"/>
      <c r="G17" s="59">
        <f>H17</f>
        <v>12</v>
      </c>
      <c r="H17" s="4">
        <f>RANK(L17,$L$6:$L$95,0)</f>
        <v>12</v>
      </c>
      <c r="I17" s="4">
        <f>LARGE(($N17:$AZ17),1)</f>
        <v>433.79999999999973</v>
      </c>
      <c r="J17" s="4">
        <f>LARGE(($N17:$AZ17),2)</f>
        <v>377.82608695652186</v>
      </c>
      <c r="K17" s="182">
        <f>T17</f>
        <v>257.65625</v>
      </c>
      <c r="L17" s="5">
        <f>SUM(I17+J17+K17)</f>
        <v>1069.2823369565217</v>
      </c>
      <c r="M17" s="6"/>
      <c r="N17" s="4">
        <f>IF(ISNA(VLOOKUP($E17,'CC Yukon BA 2023'!$A$12:$F$986,6,FALSE))=TRUE,"0",VLOOKUP($E17,'CC Yukon BA 2023'!$A$12:$F$986,6,FALSE))</f>
        <v>92.075471698112736</v>
      </c>
      <c r="O17" s="4">
        <f>IF(ISNA(VLOOKUP($E17,'CC Yukon SS 2023'!$A$12:$F$986,6,FALSE))=TRUE,"0",VLOOKUP($E17,'CC Yukon SS 2023'!$A$12:$F$986,6,FALSE))</f>
        <v>113.92857142857079</v>
      </c>
      <c r="P17" s="4" t="str">
        <f>IF(ISNA(VLOOKUP($E17,'TT Horseshoe SS-1'!$A$12:$F$986,6,FALSE))=TRUE,"0",VLOOKUP($E17,'TT Horseshoe SS-1'!$A$12:$F$986,6,FALSE))</f>
        <v>0</v>
      </c>
      <c r="Q17" s="4" t="str">
        <f>IF(ISNA(VLOOKUP($E17,'TT Horseshoe SS-2'!$A$12:$F$986,6,FALSE))=TRUE,"0",VLOOKUP($E17,'TT Horseshoe SS-2'!$A$12:$F$986,6,FALSE))</f>
        <v>0</v>
      </c>
      <c r="R17" s="4" t="str">
        <f>IF(ISNA(VLOOKUP($E17,'NorAm Copper SS'!$A$12:$F$986,6,FALSE))=TRUE,"0",VLOOKUP($E17,'NorAm Copper SS'!$A$12:$F$986,6,FALSE))</f>
        <v>0</v>
      </c>
      <c r="S17" s="4">
        <f>IF(ISNA(VLOOKUP($E17,'CC Sun Peaks BA'!$A$12:$F$986,6,FALSE))=TRUE,"0",VLOOKUP($E17,'CC Sun Peaks BA'!$A$12:$F$986,6,FALSE))</f>
        <v>289.55223880597089</v>
      </c>
      <c r="T17" s="4">
        <f>IF(ISNA(VLOOKUP($E17,'CC Sun Peaks SS'!$A$12:$F$986,6,FALSE))=TRUE,"0",VLOOKUP($E17,'CC Sun Peaks SS'!$A$12:$F$986,6,FALSE))</f>
        <v>257.65625</v>
      </c>
      <c r="U17" s="4" t="str">
        <f>IF(ISNA(VLOOKUP($E17,'TT MSLM SS-1'!$A$12:$F$986,6,FALSE))=TRUE,"0",VLOOKUP($E17,'TT MSLM SS-1'!$A$12:$F$986,6,FALSE))</f>
        <v>0</v>
      </c>
      <c r="V17" s="4" t="str">
        <f>IF(ISNA(VLOOKUP($E17,'TT MSLM SS-2'!$A$12:$F$986,6,FALSE))=TRUE,"0",VLOOKUP($E17,'TT MSLM SS-2'!$A$12:$F$986,6,FALSE))</f>
        <v>0</v>
      </c>
      <c r="W17" s="4" t="str">
        <f>IF(ISNA(VLOOKUP($E17,'NorAm Mammoth SS'!$A$12:$F$986,6,FALSE))=TRUE,"0",VLOOKUP($E17,'NorAm Mammoth SS'!$A$12:$F$986,6,FALSE))</f>
        <v>0</v>
      </c>
      <c r="X17" s="4" t="str">
        <f>IF(ISNA(VLOOKUP($E17,'PROV SS'!$A$12:$F$986,6,FALSE))=TRUE,"0",VLOOKUP($E17,'PROV SS'!$A$12:$F$986,6,FALSE))</f>
        <v>0</v>
      </c>
      <c r="Y17" s="4" t="str">
        <f>IF(ISNA(VLOOKUP($E17,'PROV BA'!$A$12:$F$986,6,FALSE))=TRUE,"0",VLOOKUP($E17,'PROV BA'!$A$12:$F$986,6,FALSE))</f>
        <v>0</v>
      </c>
      <c r="Z17" s="4">
        <f>IF(ISNA(VLOOKUP($E17,'CC Horseshoe BA-1'!$A$12:$H$986,8,FALSE))=TRUE,"0",VLOOKUP($E17,'CC Horseshoe BA-1'!$A$12:$H$986,8,FALSE))</f>
        <v>433.79999999999973</v>
      </c>
      <c r="AA17" s="4">
        <f>IF(ISNA(VLOOKUP($E17,'CC Horseshoe BA-2'!$A$12:$F$986,6,FALSE))=TRUE,"0",VLOOKUP($E17,'CC Horseshoe BA-2'!$A$12:$F$986,6,FALSE))</f>
        <v>53.898305084745203</v>
      </c>
      <c r="AB17" s="4" t="str">
        <f>IF(ISNA(VLOOKUP($E17,'NorAm Aspen SS'!$A$12:$F$986,6,FALSE))=TRUE,"0",VLOOKUP($E17,'NorAm Aspen SS'!$A$12:$F$986,6,FALSE))</f>
        <v>0</v>
      </c>
      <c r="AC17" s="4">
        <f>IF(ISNA(VLOOKUP($E17,'JR+CC Halfpipe'!$A$12:$F$986,6,FALSE))=TRUE,"0",VLOOKUP($E17,'JR+CC Halfpipe'!$A$12:$F$986,6,FALSE))</f>
        <v>316.18421052631595</v>
      </c>
      <c r="AD17" s="4">
        <f>IF(ISNA(VLOOKUP($E17,'JR Nat SS'!$A$12:$F$986,6,FALSE))=TRUE,"0",VLOOKUP($E17,'JR Nat SS'!$A$12:$F$986,6,FALSE))</f>
        <v>171.30434782608756</v>
      </c>
      <c r="AE17" s="4">
        <f>IF(ISNA(VLOOKUP($E17,'JR Nat BA'!$A$12:$F$986,6,FALSE))=TRUE,"0",VLOOKUP($E17,'JR Nat BA'!$A$12:$F$986,6,FALSE))</f>
        <v>377.82608695652186</v>
      </c>
      <c r="AF17" s="4" t="str">
        <f>IF(ISNA(VLOOKUP($E17,'NorAm Stoneham SS'!$A$12:$F$986,6,FALSE))=TRUE,"0",VLOOKUP($E17,'NorAm Stoneham SS'!$A$12:$F$986,6,FALSE))</f>
        <v>0</v>
      </c>
      <c r="AG17" s="4" t="str">
        <f>IF(ISNA(VLOOKUP($E17,'NorAm Stoneham BA'!$A$12:$H$987,8,FALSE))=TRUE,"0",VLOOKUP($E17,'NorAm Stoneham BA'!$A$12:$H$987,8,FALSE))</f>
        <v>0</v>
      </c>
      <c r="AH17" s="4">
        <f>IF(ISNA(VLOOKUP($E17,'SR Nats SS'!$A$12:$F$986,6,FALSE))=TRUE,"0",VLOOKUP($E17,'SR Nats SS'!$A$12:$F$986,6,FALSE))</f>
        <v>255.20833333333289</v>
      </c>
      <c r="AI17" s="4">
        <f>IF(ISNA(VLOOKUP($E17,'SR Nats BA'!$A$12:$F$986,6,FALSE))=TRUE,"0",VLOOKUP($E17,'SR Nats BA'!$A$12:$F$986,6,FALSE))</f>
        <v>238.88888888888857</v>
      </c>
      <c r="AJ17" s="4"/>
      <c r="AK17" s="4"/>
      <c r="AL17" s="4"/>
      <c r="AM17" s="4"/>
      <c r="AN17" s="4"/>
      <c r="AO17" s="4"/>
      <c r="AP17" s="5"/>
      <c r="AQ17" s="5"/>
      <c r="AR17" s="5"/>
      <c r="AS17" s="5">
        <v>0</v>
      </c>
      <c r="AT17" s="5">
        <v>0</v>
      </c>
      <c r="AU17" s="5">
        <v>0</v>
      </c>
    </row>
    <row r="18" spans="1:48" ht="18" customHeight="1" x14ac:dyDescent="0.15">
      <c r="A18" s="59" t="s">
        <v>51</v>
      </c>
      <c r="B18" s="60">
        <v>2006</v>
      </c>
      <c r="C18" s="60" t="s">
        <v>32</v>
      </c>
      <c r="D18" s="60" t="s">
        <v>27</v>
      </c>
      <c r="E18" s="61" t="s">
        <v>52</v>
      </c>
      <c r="F18" s="59"/>
      <c r="G18" s="59">
        <f>H18</f>
        <v>13</v>
      </c>
      <c r="H18" s="4">
        <f>RANK(L18,$L$6:$L$95,0)</f>
        <v>13</v>
      </c>
      <c r="I18" s="4">
        <f>LARGE(($N18:$AZ18),1)</f>
        <v>354.2565789473685</v>
      </c>
      <c r="J18" s="4">
        <f>LARGE(($N18:$AZ18),2)</f>
        <v>292.88135593220306</v>
      </c>
      <c r="K18" s="181">
        <f>LARGE(($N18:$AZ18),3)</f>
        <v>285.4347826086962</v>
      </c>
      <c r="L18" s="5">
        <f>SUM(I18+J18+K18)</f>
        <v>932.5727174882677</v>
      </c>
      <c r="M18" s="6"/>
      <c r="N18" s="4">
        <f>IF(ISNA(VLOOKUP($E18,'CC Yukon BA 2023'!$A$12:$F$986,6,FALSE))=TRUE,"0",VLOOKUP($E18,'CC Yukon BA 2023'!$A$12:$F$986,6,FALSE))</f>
        <v>74.339622641508967</v>
      </c>
      <c r="O18" s="4">
        <f>IF(ISNA(VLOOKUP($E18,'CC Yukon SS 2023'!$A$12:$F$986,6,FALSE))=TRUE,"0",VLOOKUP($E18,'CC Yukon SS 2023'!$A$12:$F$986,6,FALSE))</f>
        <v>63.571428571427958</v>
      </c>
      <c r="P18" s="4">
        <f>IF(ISNA(VLOOKUP($E18,'TT Horseshoe SS-1'!$A$12:$F$986,6,FALSE))=TRUE,"0",VLOOKUP($E18,'TT Horseshoe SS-1'!$A$12:$F$986,6,FALSE))</f>
        <v>49.534883720930196</v>
      </c>
      <c r="Q18" s="4">
        <f>IF(ISNA(VLOOKUP($E18,'TT Horseshoe SS-2'!$A$12:$F$986,6,FALSE))=TRUE,"0",VLOOKUP($E18,'TT Horseshoe SS-2'!$A$12:$F$986,6,FALSE))</f>
        <v>147.2093023255814</v>
      </c>
      <c r="R18" s="4" t="str">
        <f>IF(ISNA(VLOOKUP($E18,'NorAm Copper SS'!$A$12:$F$986,6,FALSE))=TRUE,"0",VLOOKUP($E18,'NorAm Copper SS'!$A$12:$F$986,6,FALSE))</f>
        <v>0</v>
      </c>
      <c r="S18" s="4">
        <f>IF(ISNA(VLOOKUP($E18,'CC Sun Peaks BA'!$A$12:$F$986,6,FALSE))=TRUE,"0",VLOOKUP($E18,'CC Sun Peaks BA'!$A$12:$F$986,6,FALSE))</f>
        <v>191.34328358209035</v>
      </c>
      <c r="T18" s="4">
        <f>IF(ISNA(VLOOKUP($E18,'CC Sun Peaks SS'!$A$12:$F$986,6,FALSE))=TRUE,"0",VLOOKUP($E18,'CC Sun Peaks SS'!$A$12:$F$986,6,FALSE))</f>
        <v>88.75</v>
      </c>
      <c r="U18" s="4" t="str">
        <f>IF(ISNA(VLOOKUP($E18,'TT MSLM SS-1'!$A$12:$F$986,6,FALSE))=TRUE,"0",VLOOKUP($E18,'TT MSLM SS-1'!$A$12:$F$986,6,FALSE))</f>
        <v>0</v>
      </c>
      <c r="V18" s="4" t="str">
        <f>IF(ISNA(VLOOKUP($E18,'TT MSLM SS-2'!$A$12:$F$986,6,FALSE))=TRUE,"0",VLOOKUP($E18,'TT MSLM SS-2'!$A$12:$F$986,6,FALSE))</f>
        <v>0</v>
      </c>
      <c r="W18" s="4" t="str">
        <f>IF(ISNA(VLOOKUP($E18,'NorAm Mammoth SS'!$A$12:$F$986,6,FALSE))=TRUE,"0",VLOOKUP($E18,'NorAm Mammoth SS'!$A$12:$F$986,6,FALSE))</f>
        <v>0</v>
      </c>
      <c r="X18" s="4">
        <f>IF(ISNA(VLOOKUP($E18,'PROV SS'!$A$12:$F$986,6,FALSE))=TRUE,"0",VLOOKUP($E18,'PROV SS'!$A$12:$F$986,6,FALSE))</f>
        <v>142.25806451612902</v>
      </c>
      <c r="Y18" s="4">
        <f>IF(ISNA(VLOOKUP($E18,'PROV BA'!$A$12:$F$986,6,FALSE))=TRUE,"0",VLOOKUP($E18,'PROV BA'!$A$12:$F$986,6,FALSE))</f>
        <v>140.32258064516128</v>
      </c>
      <c r="Z18" s="4">
        <f>IF(ISNA(VLOOKUP($E18,'CC Horseshoe BA-1'!$A$12:$H$986,8,FALSE))=TRUE,"0",VLOOKUP($E18,'CC Horseshoe BA-1'!$A$12:$H$986,8,FALSE))</f>
        <v>109.65517241379322</v>
      </c>
      <c r="AA18" s="4">
        <f>IF(ISNA(VLOOKUP($E18,'CC Horseshoe BA-2'!$A$12:$F$986,6,FALSE))=TRUE,"0",VLOOKUP($E18,'CC Horseshoe BA-2'!$A$12:$F$986,6,FALSE))</f>
        <v>292.88135593220306</v>
      </c>
      <c r="AB18" s="4" t="str">
        <f>IF(ISNA(VLOOKUP($E18,'NorAm Aspen SS'!$A$12:$F$986,6,FALSE))=TRUE,"0",VLOOKUP($E18,'NorAm Aspen SS'!$A$12:$F$986,6,FALSE))</f>
        <v>0</v>
      </c>
      <c r="AC18" s="4">
        <f>IF(ISNA(VLOOKUP($E18,'JR+CC Halfpipe'!$A$12:$F$986,6,FALSE))=TRUE,"0",VLOOKUP($E18,'JR+CC Halfpipe'!$A$12:$F$986,6,FALSE))</f>
        <v>354.2565789473685</v>
      </c>
      <c r="AD18" s="4">
        <f>IF(ISNA(VLOOKUP($E18,'JR Nat SS'!$A$12:$F$986,6,FALSE))=TRUE,"0",VLOOKUP($E18,'JR Nat SS'!$A$12:$F$986,6,FALSE))</f>
        <v>285.4347826086962</v>
      </c>
      <c r="AE18" s="4">
        <f>IF(ISNA(VLOOKUP($E18,'JR Nat BA'!$A$12:$F$986,6,FALSE))=TRUE,"0",VLOOKUP($E18,'JR Nat BA'!$A$12:$F$986,6,FALSE))</f>
        <v>84.34782608695707</v>
      </c>
      <c r="AF18" s="4" t="str">
        <f>IF(ISNA(VLOOKUP($E18,'NorAm Stoneham SS'!$A$12:$F$986,6,FALSE))=TRUE,"0",VLOOKUP($E18,'NorAm Stoneham SS'!$A$12:$F$986,6,FALSE))</f>
        <v>0</v>
      </c>
      <c r="AG18" s="4" t="str">
        <f>IF(ISNA(VLOOKUP($E18,'NorAm Stoneham BA'!$A$12:$H$987,8,FALSE))=TRUE,"0",VLOOKUP($E18,'NorAm Stoneham BA'!$A$12:$H$987,8,FALSE))</f>
        <v>0</v>
      </c>
      <c r="AH18" s="4" t="str">
        <f>IF(ISNA(VLOOKUP($E18,'SR Nats SS'!$A$12:$F$986,6,FALSE))=TRUE,"0",VLOOKUP($E18,'SR Nats SS'!$A$12:$F$986,6,FALSE))</f>
        <v>0</v>
      </c>
      <c r="AI18" s="4" t="str">
        <f>IF(ISNA(VLOOKUP($E18,'SR Nats BA'!$A$12:$F$986,6,FALSE))=TRUE,"0",VLOOKUP($E18,'SR Nats BA'!$A$12:$F$986,6,FALSE))</f>
        <v>0</v>
      </c>
      <c r="AJ18" s="4"/>
      <c r="AK18" s="4"/>
      <c r="AL18" s="4"/>
      <c r="AM18" s="4"/>
      <c r="AN18" s="4"/>
      <c r="AO18" s="4"/>
      <c r="AP18" s="5"/>
      <c r="AQ18" s="5"/>
      <c r="AR18" s="5"/>
      <c r="AS18" s="5">
        <v>0</v>
      </c>
      <c r="AT18" s="5">
        <v>0</v>
      </c>
      <c r="AU18" s="5">
        <v>0</v>
      </c>
    </row>
    <row r="19" spans="1:48" ht="18" customHeight="1" x14ac:dyDescent="0.15">
      <c r="A19" s="59" t="s">
        <v>25</v>
      </c>
      <c r="B19" s="60">
        <v>2008</v>
      </c>
      <c r="C19" s="60" t="s">
        <v>32</v>
      </c>
      <c r="D19" s="60" t="s">
        <v>29</v>
      </c>
      <c r="E19" s="61" t="s">
        <v>40</v>
      </c>
      <c r="F19" s="59"/>
      <c r="G19" s="59">
        <f>H19</f>
        <v>14</v>
      </c>
      <c r="H19" s="4">
        <f>RANK(L19,$L$6:$L$95,0)</f>
        <v>14</v>
      </c>
      <c r="I19" s="4">
        <f>LARGE(($N19:$AZ19),1)</f>
        <v>276.71052631578971</v>
      </c>
      <c r="J19" s="181">
        <f>LARGE(($N19:$AZ19),2)</f>
        <v>265</v>
      </c>
      <c r="K19" s="4">
        <f>LARGE(($N19:$AZ19),3)</f>
        <v>261.49253731343367</v>
      </c>
      <c r="L19" s="5">
        <f>SUM(I19+J19+K19)</f>
        <v>803.20306362922338</v>
      </c>
      <c r="M19" s="6"/>
      <c r="N19" s="4">
        <f>IF(ISNA(VLOOKUP($E19,'CC Yukon BA 2023'!$A$12:$F$986,6,FALSE))=TRUE,"0",VLOOKUP($E19,'CC Yukon BA 2023'!$A$12:$F$986,6,FALSE))</f>
        <v>207.35849056603735</v>
      </c>
      <c r="O19" s="4">
        <f>IF(ISNA(VLOOKUP($E19,'CC Yukon SS 2023'!$A$12:$F$986,6,FALSE))=TRUE,"0",VLOOKUP($E19,'CC Yukon SS 2023'!$A$12:$F$986,6,FALSE))</f>
        <v>256.60714285714215</v>
      </c>
      <c r="P19" s="4" t="str">
        <f>IF(ISNA(VLOOKUP($E19,'TT Horseshoe SS-1'!$A$12:$F$986,6,FALSE))=TRUE,"0",VLOOKUP($E19,'TT Horseshoe SS-1'!$A$12:$F$986,6,FALSE))</f>
        <v>0</v>
      </c>
      <c r="Q19" s="4" t="str">
        <f>IF(ISNA(VLOOKUP($E19,'TT Horseshoe SS-2'!$A$12:$F$986,6,FALSE))=TRUE,"0",VLOOKUP($E19,'TT Horseshoe SS-2'!$A$12:$F$986,6,FALSE))</f>
        <v>0</v>
      </c>
      <c r="R19" s="4" t="str">
        <f>IF(ISNA(VLOOKUP($E19,'NorAm Copper SS'!$A$12:$F$986,6,FALSE))=TRUE,"0",VLOOKUP($E19,'NorAm Copper SS'!$A$12:$F$986,6,FALSE))</f>
        <v>0</v>
      </c>
      <c r="S19" s="4">
        <f>IF(ISNA(VLOOKUP($E19,'CC Sun Peaks BA'!$A$12:$F$986,6,FALSE))=TRUE,"0",VLOOKUP($E19,'CC Sun Peaks BA'!$A$12:$F$986,6,FALSE))</f>
        <v>261.49253731343367</v>
      </c>
      <c r="T19" s="4">
        <f>IF(ISNA(VLOOKUP($E19,'CC Sun Peaks SS'!$A$12:$F$986,6,FALSE))=TRUE,"0",VLOOKUP($E19,'CC Sun Peaks SS'!$A$12:$F$986,6,FALSE))</f>
        <v>265</v>
      </c>
      <c r="U19" s="4" t="str">
        <f>IF(ISNA(VLOOKUP($E19,'TT MSLM SS-1'!$A$12:$F$986,6,FALSE))=TRUE,"0",VLOOKUP($E19,'TT MSLM SS-1'!$A$12:$F$986,6,FALSE))</f>
        <v>0</v>
      </c>
      <c r="V19" s="4" t="str">
        <f>IF(ISNA(VLOOKUP($E19,'TT MSLM SS-2'!$A$12:$F$986,6,FALSE))=TRUE,"0",VLOOKUP($E19,'TT MSLM SS-2'!$A$12:$F$986,6,FALSE))</f>
        <v>0</v>
      </c>
      <c r="W19" s="4" t="str">
        <f>IF(ISNA(VLOOKUP($E19,'NorAm Mammoth SS'!$A$12:$F$986,6,FALSE))=TRUE,"0",VLOOKUP($E19,'NorAm Mammoth SS'!$A$12:$F$986,6,FALSE))</f>
        <v>0</v>
      </c>
      <c r="X19" s="4" t="str">
        <f>IF(ISNA(VLOOKUP($E19,'PROV SS'!$A$12:$F$986,6,FALSE))=TRUE,"0",VLOOKUP($E19,'PROV SS'!$A$12:$F$986,6,FALSE))</f>
        <v>0</v>
      </c>
      <c r="Y19" s="4" t="str">
        <f>IF(ISNA(VLOOKUP($E19,'PROV BA'!$A$12:$F$986,6,FALSE))=TRUE,"0",VLOOKUP($E19,'PROV BA'!$A$12:$F$986,6,FALSE))</f>
        <v>0</v>
      </c>
      <c r="Z19" s="4">
        <f>IF(ISNA(VLOOKUP($E19,'CC Horseshoe BA-1'!$A$12:$H$986,8,FALSE))=TRUE,"0",VLOOKUP($E19,'CC Horseshoe BA-1'!$A$12:$H$986,8,FALSE))</f>
        <v>153.2000000000003</v>
      </c>
      <c r="AA19" s="4">
        <f>IF(ISNA(VLOOKUP($E19,'CC Horseshoe BA-2'!$A$12:$F$986,6,FALSE))=TRUE,"0",VLOOKUP($E19,'CC Horseshoe BA-2'!$A$12:$F$986,6,FALSE))</f>
        <v>197.28813559321986</v>
      </c>
      <c r="AB19" s="4" t="str">
        <f>IF(ISNA(VLOOKUP($E19,'NorAm Aspen SS'!$A$12:$F$986,6,FALSE))=TRUE,"0",VLOOKUP($E19,'NorAm Aspen SS'!$A$12:$F$986,6,FALSE))</f>
        <v>0</v>
      </c>
      <c r="AC19" s="4">
        <f>IF(ISNA(VLOOKUP($E19,'JR+CC Halfpipe'!$A$12:$F$986,6,FALSE))=TRUE,"0",VLOOKUP($E19,'JR+CC Halfpipe'!$A$12:$F$986,6,FALSE))</f>
        <v>276.71052631578971</v>
      </c>
      <c r="AD19" s="4">
        <f>IF(ISNA(VLOOKUP($E19,'JR Nat SS'!$A$12:$F$986,6,FALSE))=TRUE,"0",VLOOKUP($E19,'JR Nat SS'!$A$12:$F$986,6,FALSE))</f>
        <v>149.56521739130494</v>
      </c>
      <c r="AE19" s="4">
        <f>IF(ISNA(VLOOKUP($E19,'JR Nat BA'!$A$12:$F$986,6,FALSE))=TRUE,"0",VLOOKUP($E19,'JR Nat BA'!$A$12:$F$986,6,FALSE))</f>
        <v>198.47826086956584</v>
      </c>
      <c r="AF19" s="4" t="str">
        <f>IF(ISNA(VLOOKUP($E19,'NorAm Stoneham SS'!$A$12:$F$986,6,FALSE))=TRUE,"0",VLOOKUP($E19,'NorAm Stoneham SS'!$A$12:$F$986,6,FALSE))</f>
        <v>0</v>
      </c>
      <c r="AG19" s="4" t="str">
        <f>IF(ISNA(VLOOKUP($E19,'NorAm Stoneham BA'!$A$12:$H$987,8,FALSE))=TRUE,"0",VLOOKUP($E19,'NorAm Stoneham BA'!$A$12:$H$987,8,FALSE))</f>
        <v>0</v>
      </c>
      <c r="AH19" s="4" t="str">
        <f>IF(ISNA(VLOOKUP($E19,'SR Nats SS'!$A$12:$F$986,6,FALSE))=TRUE,"0",VLOOKUP($E19,'SR Nats SS'!$A$12:$F$986,6,FALSE))</f>
        <v>0</v>
      </c>
      <c r="AI19" s="4" t="str">
        <f>IF(ISNA(VLOOKUP($E19,'SR Nats BA'!$A$12:$F$986,6,FALSE))=TRUE,"0",VLOOKUP($E19,'SR Nats BA'!$A$12:$F$986,6,FALSE))</f>
        <v>0</v>
      </c>
      <c r="AJ19" s="4"/>
      <c r="AK19" s="4"/>
      <c r="AL19" s="4"/>
      <c r="AM19" s="4"/>
      <c r="AN19" s="4"/>
      <c r="AO19" s="4"/>
      <c r="AP19" s="5"/>
      <c r="AQ19" s="5"/>
      <c r="AR19" s="5"/>
      <c r="AS19" s="5">
        <v>0</v>
      </c>
      <c r="AT19" s="5">
        <v>0</v>
      </c>
      <c r="AU19" s="5">
        <v>0</v>
      </c>
    </row>
    <row r="20" spans="1:48" ht="18" customHeight="1" x14ac:dyDescent="0.15">
      <c r="A20" s="59" t="s">
        <v>51</v>
      </c>
      <c r="B20" s="60">
        <v>2007</v>
      </c>
      <c r="C20" s="60" t="s">
        <v>32</v>
      </c>
      <c r="D20" s="60" t="s">
        <v>27</v>
      </c>
      <c r="E20" s="61" t="s">
        <v>54</v>
      </c>
      <c r="F20" s="59"/>
      <c r="G20" s="59">
        <f>H20</f>
        <v>15</v>
      </c>
      <c r="H20" s="4">
        <f>RANK(L20,$L$6:$L$95,0)</f>
        <v>15</v>
      </c>
      <c r="I20" s="4">
        <f>LARGE(($N20:$AZ20),1)</f>
        <v>301.38157894736861</v>
      </c>
      <c r="J20" s="4">
        <f>LARGE(($N20:$AZ20),2)</f>
        <v>300.82758620689674</v>
      </c>
      <c r="K20" s="182">
        <f>O20</f>
        <v>172.67857142857076</v>
      </c>
      <c r="L20" s="5">
        <f>SUM(I20+J20+K20)</f>
        <v>774.88773658283606</v>
      </c>
      <c r="M20" s="6"/>
      <c r="N20" s="4">
        <f>IF(ISNA(VLOOKUP($E20,'CC Yukon BA 2023'!$A$12:$F$986,6,FALSE))=TRUE,"0",VLOOKUP($E20,'CC Yukon BA 2023'!$A$12:$F$986,6,FALSE))</f>
        <v>83.207547169810852</v>
      </c>
      <c r="O20" s="4">
        <f>IF(ISNA(VLOOKUP($E20,'CC Yukon SS 2023'!$A$12:$F$986,6,FALSE))=TRUE,"0",VLOOKUP($E20,'CC Yukon SS 2023'!$A$12:$F$986,6,FALSE))</f>
        <v>172.67857142857076</v>
      </c>
      <c r="P20" s="4">
        <f>IF(ISNA(VLOOKUP($E20,'TT Horseshoe SS-1'!$A$12:$F$986,6,FALSE))=TRUE,"0",VLOOKUP($E20,'TT Horseshoe SS-1'!$A$12:$F$986,6,FALSE))</f>
        <v>147.2093023255814</v>
      </c>
      <c r="Q20" s="4">
        <f>IF(ISNA(VLOOKUP($E20,'TT Horseshoe SS-2'!$A$12:$F$986,6,FALSE))=TRUE,"0",VLOOKUP($E20,'TT Horseshoe SS-2'!$A$12:$F$986,6,FALSE))</f>
        <v>144.41860465116281</v>
      </c>
      <c r="R20" s="4" t="str">
        <f>IF(ISNA(VLOOKUP($E20,'NorAm Copper SS'!$A$12:$F$986,6,FALSE))=TRUE,"0",VLOOKUP($E20,'NorAm Copper SS'!$A$12:$F$986,6,FALSE))</f>
        <v>0</v>
      </c>
      <c r="S20" s="4" t="str">
        <f>IF(ISNA(VLOOKUP($E20,'CC Sun Peaks BA'!$A$12:$F$986,6,FALSE))=TRUE,"0",VLOOKUP($E20,'CC Sun Peaks BA'!$A$12:$F$986,6,FALSE))</f>
        <v>0</v>
      </c>
      <c r="T20" s="4" t="str">
        <f>IF(ISNA(VLOOKUP($E20,'CC Sun Peaks SS'!$A$12:$F$986,6,FALSE))=TRUE,"0",VLOOKUP($E20,'CC Sun Peaks SS'!$A$12:$F$986,6,FALSE))</f>
        <v>0</v>
      </c>
      <c r="U20" s="4">
        <f>IF(ISNA(VLOOKUP($E20,'TT MSLM SS-1'!$A$12:$F$986,6,FALSE))=TRUE,"0",VLOOKUP($E20,'TT MSLM SS-1'!$A$12:$F$986,6,FALSE))</f>
        <v>145.38461538461536</v>
      </c>
      <c r="V20" s="4">
        <f>IF(ISNA(VLOOKUP($E20,'TT MSLM SS-2'!$A$12:$F$986,6,FALSE))=TRUE,"0",VLOOKUP($E20,'TT MSLM SS-2'!$A$12:$F$986,6,FALSE))</f>
        <v>150</v>
      </c>
      <c r="W20" s="4" t="str">
        <f>IF(ISNA(VLOOKUP($E20,'NorAm Mammoth SS'!$A$12:$F$986,6,FALSE))=TRUE,"0",VLOOKUP($E20,'NorAm Mammoth SS'!$A$12:$F$986,6,FALSE))</f>
        <v>0</v>
      </c>
      <c r="X20" s="4">
        <f>IF(ISNA(VLOOKUP($E20,'PROV SS'!$A$12:$F$986,6,FALSE))=TRUE,"0",VLOOKUP($E20,'PROV SS'!$A$12:$F$986,6,FALSE))</f>
        <v>146.12903225806451</v>
      </c>
      <c r="Y20" s="4">
        <f>IF(ISNA(VLOOKUP($E20,'PROV BA'!$A$12:$F$986,6,FALSE))=TRUE,"0",VLOOKUP($E20,'PROV BA'!$A$12:$F$986,6,FALSE))</f>
        <v>150</v>
      </c>
      <c r="Z20" s="4">
        <f>IF(ISNA(VLOOKUP($E20,'CC Horseshoe BA-1'!$A$12:$H$986,8,FALSE))=TRUE,"0",VLOOKUP($E20,'CC Horseshoe BA-1'!$A$12:$H$986,8,FALSE))</f>
        <v>300.82758620689674</v>
      </c>
      <c r="AA20" s="4">
        <f>IF(ISNA(VLOOKUP($E20,'CC Horseshoe BA-2'!$A$12:$F$986,6,FALSE))=TRUE,"0",VLOOKUP($E20,'CC Horseshoe BA-2'!$A$12:$F$986,6,FALSE))</f>
        <v>261.016949152542</v>
      </c>
      <c r="AB20" s="4" t="str">
        <f>IF(ISNA(VLOOKUP($E20,'NorAm Aspen SS'!$A$12:$F$986,6,FALSE))=TRUE,"0",VLOOKUP($E20,'NorAm Aspen SS'!$A$12:$F$986,6,FALSE))</f>
        <v>0</v>
      </c>
      <c r="AC20" s="4">
        <f>IF(ISNA(VLOOKUP($E20,'JR+CC Halfpipe'!$A$12:$F$986,6,FALSE))=TRUE,"0",VLOOKUP($E20,'JR+CC Halfpipe'!$A$12:$F$986,6,FALSE))</f>
        <v>301.38157894736861</v>
      </c>
      <c r="AD20" s="4" t="str">
        <f>IF(ISNA(VLOOKUP($E20,'JR Nat SS'!$A$12:$F$986,6,FALSE))=TRUE,"0",VLOOKUP($E20,'JR Nat SS'!$A$12:$F$986,6,FALSE))</f>
        <v>0</v>
      </c>
      <c r="AE20" s="4" t="str">
        <f>IF(ISNA(VLOOKUP($E20,'JR Nat BA'!$A$12:$F$986,6,FALSE))=TRUE,"0",VLOOKUP($E20,'JR Nat BA'!$A$12:$F$986,6,FALSE))</f>
        <v>0</v>
      </c>
      <c r="AF20" s="4" t="str">
        <f>IF(ISNA(VLOOKUP($E20,'NorAm Stoneham SS'!$A$12:$F$986,6,FALSE))=TRUE,"0",VLOOKUP($E20,'NorAm Stoneham SS'!$A$12:$F$986,6,FALSE))</f>
        <v>0</v>
      </c>
      <c r="AG20" s="4" t="str">
        <f>IF(ISNA(VLOOKUP($E20,'NorAm Stoneham BA'!$A$12:$H$987,8,FALSE))=TRUE,"0",VLOOKUP($E20,'NorAm Stoneham BA'!$A$12:$H$987,8,FALSE))</f>
        <v>0</v>
      </c>
      <c r="AH20" s="4" t="str">
        <f>IF(ISNA(VLOOKUP($E20,'SR Nats SS'!$A$12:$F$986,6,FALSE))=TRUE,"0",VLOOKUP($E20,'SR Nats SS'!$A$12:$F$986,6,FALSE))</f>
        <v>0</v>
      </c>
      <c r="AI20" s="4" t="str">
        <f>IF(ISNA(VLOOKUP($E20,'SR Nats BA'!$A$12:$F$986,6,FALSE))=TRUE,"0",VLOOKUP($E20,'SR Nats BA'!$A$12:$F$986,6,FALSE))</f>
        <v>0</v>
      </c>
      <c r="AJ20" s="4"/>
      <c r="AK20" s="4"/>
      <c r="AL20" s="4"/>
      <c r="AM20" s="4"/>
      <c r="AN20" s="4"/>
      <c r="AO20" s="4"/>
      <c r="AP20" s="5"/>
      <c r="AQ20" s="5"/>
      <c r="AR20" s="5"/>
      <c r="AS20" s="5">
        <v>0</v>
      </c>
      <c r="AT20" s="5">
        <v>0</v>
      </c>
      <c r="AU20" s="5">
        <v>0</v>
      </c>
      <c r="AV20" s="8"/>
    </row>
    <row r="21" spans="1:48" ht="18" customHeight="1" x14ac:dyDescent="0.15">
      <c r="A21" s="64" t="s">
        <v>25</v>
      </c>
      <c r="B21" s="60">
        <v>2008</v>
      </c>
      <c r="C21" s="60" t="s">
        <v>32</v>
      </c>
      <c r="D21" s="60" t="s">
        <v>29</v>
      </c>
      <c r="E21" s="61" t="s">
        <v>50</v>
      </c>
      <c r="F21" s="129"/>
      <c r="G21" s="59">
        <f>H21</f>
        <v>16</v>
      </c>
      <c r="H21" s="4">
        <f>RANK(L21,$L$6:$L$95,0)</f>
        <v>16</v>
      </c>
      <c r="I21" s="4">
        <f>LARGE(($N21:$AZ21),1)</f>
        <v>256.97368421052659</v>
      </c>
      <c r="J21" s="4">
        <f>LARGE(($N21:$AZ21),2)</f>
        <v>247.46268656716501</v>
      </c>
      <c r="K21" s="182">
        <f>T21</f>
        <v>228.28125</v>
      </c>
      <c r="L21" s="5">
        <f>SUM(I21+J21+K21)</f>
        <v>732.71762077769154</v>
      </c>
      <c r="M21" s="6"/>
      <c r="N21" s="4">
        <f>IF(ISNA(VLOOKUP($E21,'CC Yukon BA 2023'!$A$12:$F$986,6,FALSE))=TRUE,"0",VLOOKUP($E21,'CC Yukon BA 2023'!$A$12:$F$986,6,FALSE))</f>
        <v>29.999999999999545</v>
      </c>
      <c r="O21" s="4">
        <f>IF(ISNA(VLOOKUP($E21,'CC Yukon SS 2023'!$A$12:$F$986,6,FALSE))=TRUE,"0",VLOOKUP($E21,'CC Yukon SS 2023'!$A$12:$F$986,6,FALSE))</f>
        <v>80.357142857142236</v>
      </c>
      <c r="P21" s="4" t="str">
        <f>IF(ISNA(VLOOKUP($E21,'TT Horseshoe SS-1'!$A$12:$F$986,6,FALSE))=TRUE,"0",VLOOKUP($E21,'TT Horseshoe SS-1'!$A$12:$F$986,6,FALSE))</f>
        <v>0</v>
      </c>
      <c r="Q21" s="4" t="str">
        <f>IF(ISNA(VLOOKUP($E21,'TT Horseshoe SS-2'!$A$12:$F$986,6,FALSE))=TRUE,"0",VLOOKUP($E21,'TT Horseshoe SS-2'!$A$12:$F$986,6,FALSE))</f>
        <v>0</v>
      </c>
      <c r="R21" s="4" t="str">
        <f>IF(ISNA(VLOOKUP($E21,'NorAm Copper SS'!$A$12:$F$986,6,FALSE))=TRUE,"0",VLOOKUP($E21,'NorAm Copper SS'!$A$12:$F$986,6,FALSE))</f>
        <v>0</v>
      </c>
      <c r="S21" s="4">
        <f>IF(ISNA(VLOOKUP($E21,'CC Sun Peaks BA'!$A$12:$F$986,6,FALSE))=TRUE,"0",VLOOKUP($E21,'CC Sun Peaks BA'!$A$12:$F$986,6,FALSE))</f>
        <v>247.46268656716501</v>
      </c>
      <c r="T21" s="4">
        <f>IF(ISNA(VLOOKUP($E21,'CC Sun Peaks SS'!$A$12:$F$986,6,FALSE))=TRUE,"0",VLOOKUP($E21,'CC Sun Peaks SS'!$A$12:$F$986,6,FALSE))</f>
        <v>228.28125</v>
      </c>
      <c r="U21" s="4" t="str">
        <f>IF(ISNA(VLOOKUP($E21,'TT MSLM SS-1'!$A$12:$F$986,6,FALSE))=TRUE,"0",VLOOKUP($E21,'TT MSLM SS-1'!$A$12:$F$986,6,FALSE))</f>
        <v>0</v>
      </c>
      <c r="V21" s="4" t="str">
        <f>IF(ISNA(VLOOKUP($E21,'TT MSLM SS-2'!$A$12:$F$986,6,FALSE))=TRUE,"0",VLOOKUP($E21,'TT MSLM SS-2'!$A$12:$F$986,6,FALSE))</f>
        <v>0</v>
      </c>
      <c r="W21" s="4" t="str">
        <f>IF(ISNA(VLOOKUP($E21,'NorAm Mammoth SS'!$A$12:$F$986,6,FALSE))=TRUE,"0",VLOOKUP($E21,'NorAm Mammoth SS'!$A$12:$F$986,6,FALSE))</f>
        <v>0</v>
      </c>
      <c r="X21" s="4" t="str">
        <f>IF(ISNA(VLOOKUP($E21,'PROV SS'!$A$12:$F$986,6,FALSE))=TRUE,"0",VLOOKUP($E21,'PROV SS'!$A$12:$F$986,6,FALSE))</f>
        <v>0</v>
      </c>
      <c r="Y21" s="4" t="str">
        <f>IF(ISNA(VLOOKUP($E21,'PROV BA'!$A$12:$F$986,6,FALSE))=TRUE,"0",VLOOKUP($E21,'PROV BA'!$A$12:$F$986,6,FALSE))</f>
        <v>0</v>
      </c>
      <c r="Z21" s="4">
        <f>IF(ISNA(VLOOKUP($E21,'CC Horseshoe BA-1'!$A$12:$H$986,8,FALSE))=TRUE,"0",VLOOKUP($E21,'CC Horseshoe BA-1'!$A$12:$H$986,8,FALSE))</f>
        <v>76.200000000000273</v>
      </c>
      <c r="AA21" s="4">
        <f>IF(ISNA(VLOOKUP($E21,'CC Horseshoe BA-2'!$A$12:$F$986,6,FALSE))=TRUE,"0",VLOOKUP($E21,'CC Horseshoe BA-2'!$A$12:$F$986,6,FALSE))</f>
        <v>237.1186440677962</v>
      </c>
      <c r="AB21" s="4" t="str">
        <f>IF(ISNA(VLOOKUP($E21,'NorAm Aspen SS'!$A$12:$F$986,6,FALSE))=TRUE,"0",VLOOKUP($E21,'NorAm Aspen SS'!$A$12:$F$986,6,FALSE))</f>
        <v>0</v>
      </c>
      <c r="AC21" s="4">
        <f>IF(ISNA(VLOOKUP($E21,'JR+CC Halfpipe'!$A$12:$F$986,6,FALSE))=TRUE,"0",VLOOKUP($E21,'JR+CC Halfpipe'!$A$12:$F$986,6,FALSE))</f>
        <v>256.97368421052659</v>
      </c>
      <c r="AD21" s="4" t="str">
        <f>IF(ISNA(VLOOKUP($E21,'JR Nat SS'!$A$12:$F$986,6,FALSE))=TRUE,"0",VLOOKUP($E21,'JR Nat SS'!$A$12:$F$986,6,FALSE))</f>
        <v>0</v>
      </c>
      <c r="AE21" s="4" t="str">
        <f>IF(ISNA(VLOOKUP($E21,'JR Nat BA'!$A$12:$F$986,6,FALSE))=TRUE,"0",VLOOKUP($E21,'JR Nat BA'!$A$12:$F$986,6,FALSE))</f>
        <v>0</v>
      </c>
      <c r="AF21" s="4" t="str">
        <f>IF(ISNA(VLOOKUP($E21,'NorAm Stoneham SS'!$A$12:$F$986,6,FALSE))=TRUE,"0",VLOOKUP($E21,'NorAm Stoneham SS'!$A$12:$F$986,6,FALSE))</f>
        <v>0</v>
      </c>
      <c r="AG21" s="4" t="str">
        <f>IF(ISNA(VLOOKUP($E21,'NorAm Stoneham BA'!$A$12:$H$987,8,FALSE))=TRUE,"0",VLOOKUP($E21,'NorAm Stoneham BA'!$A$12:$H$987,8,FALSE))</f>
        <v>0</v>
      </c>
      <c r="AH21" s="4" t="str">
        <f>IF(ISNA(VLOOKUP($E21,'SR Nats SS'!$A$12:$F$986,6,FALSE))=TRUE,"0",VLOOKUP($E21,'SR Nats SS'!$A$12:$F$986,6,FALSE))</f>
        <v>0</v>
      </c>
      <c r="AI21" s="4" t="str">
        <f>IF(ISNA(VLOOKUP($E21,'SR Nats BA'!$A$12:$F$986,6,FALSE))=TRUE,"0",VLOOKUP($E21,'SR Nats BA'!$A$12:$F$986,6,FALSE))</f>
        <v>0</v>
      </c>
      <c r="AJ21" s="4"/>
      <c r="AK21" s="4"/>
      <c r="AL21" s="4"/>
      <c r="AM21" s="4"/>
      <c r="AN21" s="4"/>
      <c r="AO21" s="4"/>
      <c r="AP21" s="5"/>
      <c r="AQ21" s="5"/>
      <c r="AR21" s="5"/>
      <c r="AS21" s="5">
        <v>0</v>
      </c>
      <c r="AT21" s="5">
        <v>0</v>
      </c>
      <c r="AU21" s="5">
        <v>0</v>
      </c>
    </row>
    <row r="22" spans="1:48" ht="18" customHeight="1" x14ac:dyDescent="0.15">
      <c r="A22" s="59" t="s">
        <v>51</v>
      </c>
      <c r="B22" s="60">
        <v>2008</v>
      </c>
      <c r="C22" s="60" t="s">
        <v>32</v>
      </c>
      <c r="D22" s="60" t="s">
        <v>29</v>
      </c>
      <c r="E22" s="61" t="s">
        <v>57</v>
      </c>
      <c r="F22" s="131"/>
      <c r="G22" s="59">
        <f>H22</f>
        <v>17</v>
      </c>
      <c r="H22" s="4">
        <f>RANK(L22,$L$6:$L$95,0)</f>
        <v>17</v>
      </c>
      <c r="I22" s="181">
        <f>LARGE(($N22:$AZ22),1)</f>
        <v>250.3125</v>
      </c>
      <c r="J22" s="181">
        <f>LARGE(($N22:$AZ22),2)</f>
        <v>215</v>
      </c>
      <c r="K22" s="181">
        <f>LARGE(($N22:$AZ22),3)</f>
        <v>203.9130434782615</v>
      </c>
      <c r="L22" s="5">
        <f>SUM(I22+J22+K22)</f>
        <v>669.22554347826144</v>
      </c>
      <c r="M22" s="6"/>
      <c r="N22" s="4">
        <f>IF(ISNA(VLOOKUP($E22,'CC Yukon BA 2023'!$A$12:$F$986,6,FALSE))=TRUE,"0",VLOOKUP($E22,'CC Yukon BA 2023'!$A$12:$F$986,6,FALSE))</f>
        <v>56.603773584905198</v>
      </c>
      <c r="O22" s="4">
        <f>IF(ISNA(VLOOKUP($E22,'CC Yukon SS 2023'!$A$12:$F$986,6,FALSE))=TRUE,"0",VLOOKUP($E22,'CC Yukon SS 2023'!$A$12:$F$986,6,FALSE))</f>
        <v>215</v>
      </c>
      <c r="P22" s="4">
        <f>IF(ISNA(VLOOKUP($E22,'TT Horseshoe SS-1'!$A$12:$F$986,6,FALSE))=TRUE,"0",VLOOKUP($E22,'TT Horseshoe SS-1'!$A$12:$F$986,6,FALSE))</f>
        <v>133.25581395348843</v>
      </c>
      <c r="Q22" s="4">
        <f>IF(ISNA(VLOOKUP($E22,'TT Horseshoe SS-2'!$A$12:$F$986,6,FALSE))=TRUE,"0",VLOOKUP($E22,'TT Horseshoe SS-2'!$A$12:$F$986,6,FALSE))</f>
        <v>138.83720930232562</v>
      </c>
      <c r="R22" s="4" t="str">
        <f>IF(ISNA(VLOOKUP($E22,'NorAm Copper SS'!$A$12:$F$986,6,FALSE))=TRUE,"0",VLOOKUP($E22,'NorAm Copper SS'!$A$12:$F$986,6,FALSE))</f>
        <v>0</v>
      </c>
      <c r="S22" s="4">
        <f>IF(ISNA(VLOOKUP($E22,'CC Sun Peaks BA'!$A$12:$F$986,6,FALSE))=TRUE,"0",VLOOKUP($E22,'CC Sun Peaks BA'!$A$12:$F$986,6,FALSE))</f>
        <v>177.31343283582169</v>
      </c>
      <c r="T22" s="4">
        <f>IF(ISNA(VLOOKUP($E22,'CC Sun Peaks SS'!$A$12:$F$986,6,FALSE))=TRUE,"0",VLOOKUP($E22,'CC Sun Peaks SS'!$A$12:$F$986,6,FALSE))</f>
        <v>250.3125</v>
      </c>
      <c r="U22" s="4" t="str">
        <f>IF(ISNA(VLOOKUP($E22,'TT MSLM SS-1'!$A$12:$F$986,6,FALSE))=TRUE,"0",VLOOKUP($E22,'TT MSLM SS-1'!$A$12:$F$986,6,FALSE))</f>
        <v>0</v>
      </c>
      <c r="V22" s="4" t="str">
        <f>IF(ISNA(VLOOKUP($E22,'TT MSLM SS-2'!$A$12:$F$986,6,FALSE))=TRUE,"0",VLOOKUP($E22,'TT MSLM SS-2'!$A$12:$F$986,6,FALSE))</f>
        <v>0</v>
      </c>
      <c r="W22" s="4" t="str">
        <f>IF(ISNA(VLOOKUP($E22,'NorAm Mammoth SS'!$A$12:$F$986,6,FALSE))=TRUE,"0",VLOOKUP($E22,'NorAm Mammoth SS'!$A$12:$F$986,6,FALSE))</f>
        <v>0</v>
      </c>
      <c r="X22" s="4">
        <f>IF(ISNA(VLOOKUP($E22,'PROV SS'!$A$12:$F$986,6,FALSE))=TRUE,"0",VLOOKUP($E22,'PROV SS'!$A$12:$F$986,6,FALSE))</f>
        <v>148.06451612903226</v>
      </c>
      <c r="Y22" s="4">
        <f>IF(ISNA(VLOOKUP($E22,'PROV BA'!$A$12:$F$986,6,FALSE))=TRUE,"0",VLOOKUP($E22,'PROV BA'!$A$12:$F$986,6,FALSE))</f>
        <v>146.12903225806451</v>
      </c>
      <c r="Z22" s="4">
        <f>IF(ISNA(VLOOKUP($E22,'CC Horseshoe BA-1'!$A$12:$H$986,8,FALSE))=TRUE,"0",VLOOKUP($E22,'CC Horseshoe BA-1'!$A$12:$H$986,8,FALSE))</f>
        <v>107.00000000000028</v>
      </c>
      <c r="AA22" s="4">
        <f>IF(ISNA(VLOOKUP($E22,'CC Horseshoe BA-2'!$A$12:$F$986,6,FALSE))=TRUE,"0",VLOOKUP($E22,'CC Horseshoe BA-2'!$A$12:$F$986,6,FALSE))</f>
        <v>141.525423728813</v>
      </c>
      <c r="AB22" s="4" t="str">
        <f>IF(ISNA(VLOOKUP($E22,'NorAm Aspen SS'!$A$12:$F$986,6,FALSE))=TRUE,"0",VLOOKUP($E22,'NorAm Aspen SS'!$A$12:$F$986,6,FALSE))</f>
        <v>0</v>
      </c>
      <c r="AC22" s="4">
        <f>IF(ISNA(VLOOKUP($E22,'JR+CC Halfpipe'!$A$12:$F$986,6,FALSE))=TRUE,"0",VLOOKUP($E22,'JR+CC Halfpipe'!$A$12:$F$986,6,FALSE))</f>
        <v>192.82894736842144</v>
      </c>
      <c r="AD22" s="4">
        <f>IF(ISNA(VLOOKUP($E22,'JR Nat SS'!$A$12:$F$986,6,FALSE))=TRUE,"0",VLOOKUP($E22,'JR Nat SS'!$A$12:$F$986,6,FALSE))</f>
        <v>203.9130434782615</v>
      </c>
      <c r="AE22" s="4">
        <f>IF(ISNA(VLOOKUP($E22,'JR Nat BA'!$A$12:$F$986,6,FALSE))=TRUE,"0",VLOOKUP($E22,'JR Nat BA'!$A$12:$F$986,6,FALSE))</f>
        <v>160.43478260869625</v>
      </c>
      <c r="AF22" s="4" t="str">
        <f>IF(ISNA(VLOOKUP($E22,'NorAm Stoneham SS'!$A$12:$F$986,6,FALSE))=TRUE,"0",VLOOKUP($E22,'NorAm Stoneham SS'!$A$12:$F$986,6,FALSE))</f>
        <v>0</v>
      </c>
      <c r="AG22" s="4" t="str">
        <f>IF(ISNA(VLOOKUP($E22,'NorAm Stoneham BA'!$A$12:$H$987,8,FALSE))=TRUE,"0",VLOOKUP($E22,'NorAm Stoneham BA'!$A$12:$H$987,8,FALSE))</f>
        <v>0</v>
      </c>
      <c r="AH22" s="4" t="str">
        <f>IF(ISNA(VLOOKUP($E22,'SR Nats SS'!$A$12:$F$986,6,FALSE))=TRUE,"0",VLOOKUP($E22,'SR Nats SS'!$A$12:$F$986,6,FALSE))</f>
        <v>0</v>
      </c>
      <c r="AI22" s="4" t="str">
        <f>IF(ISNA(VLOOKUP($E22,'SR Nats BA'!$A$12:$F$986,6,FALSE))=TRUE,"0",VLOOKUP($E22,'SR Nats BA'!$A$12:$F$986,6,FALSE))</f>
        <v>0</v>
      </c>
      <c r="AJ22" s="4"/>
      <c r="AK22" s="4"/>
      <c r="AL22" s="4"/>
      <c r="AM22" s="4"/>
      <c r="AN22" s="4"/>
      <c r="AO22" s="4"/>
      <c r="AP22" s="5"/>
      <c r="AQ22" s="5"/>
      <c r="AR22" s="5"/>
      <c r="AS22" s="5">
        <v>0</v>
      </c>
      <c r="AT22" s="5">
        <v>0</v>
      </c>
      <c r="AU22" s="5">
        <v>0</v>
      </c>
    </row>
    <row r="23" spans="1:48" ht="18" customHeight="1" x14ac:dyDescent="0.15">
      <c r="A23" s="64" t="s">
        <v>51</v>
      </c>
      <c r="B23" s="60"/>
      <c r="C23" s="60" t="s">
        <v>32</v>
      </c>
      <c r="D23" s="60" t="s">
        <v>48</v>
      </c>
      <c r="E23" s="61" t="s">
        <v>56</v>
      </c>
      <c r="F23" s="129"/>
      <c r="G23" s="59">
        <f>H23</f>
        <v>18</v>
      </c>
      <c r="H23" s="4">
        <f>RANK(L23,$L$6:$L$95,0)</f>
        <v>18</v>
      </c>
      <c r="I23" s="4">
        <f>LARGE(($N23:$AZ23),1)</f>
        <v>286.57894736842127</v>
      </c>
      <c r="J23" s="4">
        <f>LARGE(($N23:$AZ23),2)</f>
        <v>205.241379310345</v>
      </c>
      <c r="K23" s="182">
        <f>V23</f>
        <v>145.19999999999999</v>
      </c>
      <c r="L23" s="5">
        <f>SUM(I23+J23+K23)</f>
        <v>637.0203266787662</v>
      </c>
      <c r="M23" s="6"/>
      <c r="N23" s="4">
        <v>0</v>
      </c>
      <c r="O23" s="4">
        <v>0</v>
      </c>
      <c r="P23" s="4">
        <f>IF(ISNA(VLOOKUP($E23,'TT Horseshoe SS-1'!$A$12:$F$986,6,FALSE))=TRUE,"0",VLOOKUP($E23,'TT Horseshoe SS-1'!$A$12:$F$986,6,FALSE))</f>
        <v>150</v>
      </c>
      <c r="Q23" s="4">
        <f>IF(ISNA(VLOOKUP($E23,'TT Horseshoe SS-2'!$A$12:$F$986,6,FALSE))=TRUE,"0",VLOOKUP($E23,'TT Horseshoe SS-2'!$A$12:$F$986,6,FALSE))</f>
        <v>150</v>
      </c>
      <c r="R23" s="4" t="str">
        <f>IF(ISNA(VLOOKUP($E23,'NorAm Copper SS'!$A$12:$F$986,6,FALSE))=TRUE,"0",VLOOKUP($E23,'NorAm Copper SS'!$A$12:$F$986,6,FALSE))</f>
        <v>0</v>
      </c>
      <c r="S23" s="4" t="str">
        <f>IF(ISNA(VLOOKUP($E23,'CC Sun Peaks BA'!$A$12:$F$986,6,FALSE))=TRUE,"0",VLOOKUP($E23,'CC Sun Peaks BA'!$A$12:$F$986,6,FALSE))</f>
        <v>0</v>
      </c>
      <c r="T23" s="4" t="str">
        <f>IF(ISNA(VLOOKUP($E23,'CC Sun Peaks SS'!$A$12:$F$986,6,FALSE))=TRUE,"0",VLOOKUP($E23,'CC Sun Peaks SS'!$A$12:$F$986,6,FALSE))</f>
        <v>0</v>
      </c>
      <c r="U23" s="4">
        <f>IF(ISNA(VLOOKUP($E23,'TT MSLM SS-1'!$A$12:$F$986,6,FALSE))=TRUE,"0",VLOOKUP($E23,'TT MSLM SS-1'!$A$12:$F$986,6,FALSE))</f>
        <v>138.4615384615384</v>
      </c>
      <c r="V23" s="4">
        <f>IF(ISNA(VLOOKUP($E23,'TT MSLM SS-2'!$A$12:$F$986,6,FALSE))=TRUE,"0",VLOOKUP($E23,'TT MSLM SS-2'!$A$12:$F$986,6,FALSE))</f>
        <v>145.19999999999999</v>
      </c>
      <c r="W23" s="4" t="str">
        <f>IF(ISNA(VLOOKUP($E23,'NorAm Mammoth SS'!$A$12:$F$986,6,FALSE))=TRUE,"0",VLOOKUP($E23,'NorAm Mammoth SS'!$A$12:$F$986,6,FALSE))</f>
        <v>0</v>
      </c>
      <c r="X23" s="4">
        <f>IF(ISNA(VLOOKUP($E23,'PROV SS'!$A$12:$F$986,6,FALSE))=TRUE,"0",VLOOKUP($E23,'PROV SS'!$A$12:$F$986,6,FALSE))</f>
        <v>140.32258064516128</v>
      </c>
      <c r="Y23" s="4">
        <f>IF(ISNA(VLOOKUP($E23,'PROV BA'!$A$12:$F$986,6,FALSE))=TRUE,"0",VLOOKUP($E23,'PROV BA'!$A$12:$F$986,6,FALSE))</f>
        <v>136.45161290322579</v>
      </c>
      <c r="Z23" s="4">
        <f>IF(ISNA(VLOOKUP($E23,'CC Horseshoe BA-1'!$A$12:$H$986,8,FALSE))=TRUE,"0",VLOOKUP($E23,'CC Horseshoe BA-1'!$A$12:$H$986,8,FALSE))</f>
        <v>205.241379310345</v>
      </c>
      <c r="AA23" s="4">
        <f>IF(ISNA(VLOOKUP($E23,'CC Horseshoe BA-2'!$A$12:$F$986,6,FALSE))=TRUE,"0",VLOOKUP($E23,'CC Horseshoe BA-2'!$A$12:$F$986,6,FALSE))</f>
        <v>189.3220338983046</v>
      </c>
      <c r="AB23" s="4" t="str">
        <f>IF(ISNA(VLOOKUP($E23,'NorAm Aspen SS'!$A$12:$F$986,6,FALSE))=TRUE,"0",VLOOKUP($E23,'NorAm Aspen SS'!$A$12:$F$986,6,FALSE))</f>
        <v>0</v>
      </c>
      <c r="AC23" s="4">
        <f>IF(ISNA(VLOOKUP($E23,'JR+CC Halfpipe'!$A$12:$F$986,6,FALSE))=TRUE,"0",VLOOKUP($E23,'JR+CC Halfpipe'!$A$12:$F$986,6,FALSE))</f>
        <v>286.57894736842127</v>
      </c>
      <c r="AD23" s="4">
        <f>IF(ISNA(VLOOKUP($E23,'JR Nat SS'!$A$12:$F$986,6,FALSE))=TRUE,"0",VLOOKUP($E23,'JR Nat SS'!$A$12:$F$986,6,FALSE))</f>
        <v>106.08695652173969</v>
      </c>
      <c r="AE23" s="4">
        <f>IF(ISNA(VLOOKUP($E23,'JR Nat BA'!$A$12:$F$986,6,FALSE))=TRUE,"0",VLOOKUP($E23,'JR Nat BA'!$A$12:$F$986,6,FALSE))</f>
        <v>73.478260869565759</v>
      </c>
      <c r="AF23" s="4" t="str">
        <f>IF(ISNA(VLOOKUP($E23,'NorAm Stoneham SS'!$A$12:$F$986,6,FALSE))=TRUE,"0",VLOOKUP($E23,'NorAm Stoneham SS'!$A$12:$F$986,6,FALSE))</f>
        <v>0</v>
      </c>
      <c r="AG23" s="4" t="str">
        <f>IF(ISNA(VLOOKUP($E23,'NorAm Stoneham BA'!$A$12:$H$987,8,FALSE))=TRUE,"0",VLOOKUP($E23,'NorAm Stoneham BA'!$A$12:$H$987,8,FALSE))</f>
        <v>0</v>
      </c>
      <c r="AH23" s="4" t="str">
        <f>IF(ISNA(VLOOKUP($E23,'SR Nats SS'!$A$12:$F$986,6,FALSE))=TRUE,"0",VLOOKUP($E23,'SR Nats SS'!$A$12:$F$986,6,FALSE))</f>
        <v>0</v>
      </c>
      <c r="AI23" s="4" t="str">
        <f>IF(ISNA(VLOOKUP($E23,'SR Nats BA'!$A$12:$F$986,6,FALSE))=TRUE,"0",VLOOKUP($E23,'SR Nats BA'!$A$12:$F$986,6,FALSE))</f>
        <v>0</v>
      </c>
      <c r="AJ23" s="4"/>
      <c r="AK23" s="4"/>
      <c r="AL23" s="4"/>
      <c r="AM23" s="4"/>
      <c r="AN23" s="4"/>
      <c r="AO23" s="4"/>
      <c r="AP23" s="5"/>
      <c r="AQ23" s="5"/>
      <c r="AR23" s="5"/>
      <c r="AS23" s="5"/>
      <c r="AT23" s="5"/>
      <c r="AU23" s="5"/>
    </row>
    <row r="24" spans="1:48" ht="18" customHeight="1" x14ac:dyDescent="0.15">
      <c r="A24" s="64" t="s">
        <v>43</v>
      </c>
      <c r="B24" s="60"/>
      <c r="C24" s="60" t="s">
        <v>32</v>
      </c>
      <c r="D24" s="60" t="s">
        <v>29</v>
      </c>
      <c r="E24" s="61" t="s">
        <v>44</v>
      </c>
      <c r="F24" s="129"/>
      <c r="G24" s="59">
        <f>H24</f>
        <v>19</v>
      </c>
      <c r="H24" s="4">
        <f>RANK(L24,$L$6:$L$95,0)</f>
        <v>19</v>
      </c>
      <c r="I24" s="4">
        <f>LARGE(($N24:$AZ24),1)</f>
        <v>253.0344827586209</v>
      </c>
      <c r="J24" s="4">
        <f>LARGE(($N24:$AZ24),2)</f>
        <v>205.25423728813513</v>
      </c>
      <c r="K24" s="181">
        <f>LARGE(($N24:$AZ24),3)</f>
        <v>147.6</v>
      </c>
      <c r="L24" s="5">
        <f>SUM(I24+J24+K24)</f>
        <v>605.88872004675602</v>
      </c>
      <c r="M24" s="6"/>
      <c r="N24" s="4">
        <v>0</v>
      </c>
      <c r="O24" s="4">
        <v>0</v>
      </c>
      <c r="P24" s="4" t="str">
        <f>IF(ISNA(VLOOKUP($E24,'TT Horseshoe SS-1'!$A$12:$F$986,6,FALSE))=TRUE,"0",VLOOKUP($E24,'TT Horseshoe SS-1'!$A$12:$F$986,6,FALSE))</f>
        <v>0</v>
      </c>
      <c r="Q24" s="4" t="str">
        <f>IF(ISNA(VLOOKUP($E24,'TT Horseshoe SS-2'!$A$12:$F$986,6,FALSE))=TRUE,"0",VLOOKUP($E24,'TT Horseshoe SS-2'!$A$12:$F$986,6,FALSE))</f>
        <v>0</v>
      </c>
      <c r="R24" s="4" t="str">
        <f>IF(ISNA(VLOOKUP($E24,'NorAm Copper SS'!$A$12:$F$986,6,FALSE))=TRUE,"0",VLOOKUP($E24,'NorAm Copper SS'!$A$12:$F$986,6,FALSE))</f>
        <v>0</v>
      </c>
      <c r="S24" s="4" t="str">
        <f>IF(ISNA(VLOOKUP($E24,'CC Sun Peaks BA'!$A$12:$F$986,6,FALSE))=TRUE,"0",VLOOKUP($E24,'CC Sun Peaks BA'!$A$12:$F$986,6,FALSE))</f>
        <v>0</v>
      </c>
      <c r="T24" s="4" t="str">
        <f>IF(ISNA(VLOOKUP($E24,'CC Sun Peaks SS'!$A$12:$F$986,6,FALSE))=TRUE,"0",VLOOKUP($E24,'CC Sun Peaks SS'!$A$12:$F$986,6,FALSE))</f>
        <v>0</v>
      </c>
      <c r="U24" s="4">
        <f>IF(ISNA(VLOOKUP($E24,'TT MSLM SS-1'!$A$12:$F$986,6,FALSE))=TRUE,"0",VLOOKUP($E24,'TT MSLM SS-1'!$A$12:$F$986,6,FALSE))</f>
        <v>126.92307692307681</v>
      </c>
      <c r="V24" s="4">
        <f>IF(ISNA(VLOOKUP($E24,'TT MSLM SS-2'!$A$12:$F$986,6,FALSE))=TRUE,"0",VLOOKUP($E24,'TT MSLM SS-2'!$A$12:$F$986,6,FALSE))</f>
        <v>147.6</v>
      </c>
      <c r="W24" s="4" t="str">
        <f>IF(ISNA(VLOOKUP($E24,'NorAm Mammoth SS'!$A$12:$F$986,6,FALSE))=TRUE,"0",VLOOKUP($E24,'NorAm Mammoth SS'!$A$12:$F$986,6,FALSE))</f>
        <v>0</v>
      </c>
      <c r="X24" s="4">
        <f>IF(ISNA(VLOOKUP($E24,'PROV SS'!$A$12:$F$986,6,FALSE))=TRUE,"0",VLOOKUP($E24,'PROV SS'!$A$12:$F$986,6,FALSE))</f>
        <v>33.870967741935374</v>
      </c>
      <c r="Y24" s="4">
        <f>IF(ISNA(VLOOKUP($E24,'PROV BA'!$A$12:$F$986,6,FALSE))=TRUE,"0",VLOOKUP($E24,'PROV BA'!$A$12:$F$986,6,FALSE))</f>
        <v>142.25806451612902</v>
      </c>
      <c r="Z24" s="4">
        <f>IF(ISNA(VLOOKUP($E24,'CC Horseshoe BA-1'!$A$12:$H$986,8,FALSE))=TRUE,"0",VLOOKUP($E24,'CC Horseshoe BA-1'!$A$12:$H$986,8,FALSE))</f>
        <v>253.0344827586209</v>
      </c>
      <c r="AA24" s="4">
        <f>IF(ISNA(VLOOKUP($E24,'CC Horseshoe BA-2'!$A$12:$F$986,6,FALSE))=TRUE,"0",VLOOKUP($E24,'CC Horseshoe BA-2'!$A$12:$F$986,6,FALSE))</f>
        <v>205.25423728813513</v>
      </c>
      <c r="AB24" s="4" t="str">
        <f>IF(ISNA(VLOOKUP($E24,'NorAm Aspen SS'!$A$12:$F$986,6,FALSE))=TRUE,"0",VLOOKUP($E24,'NorAm Aspen SS'!$A$12:$F$986,6,FALSE))</f>
        <v>0</v>
      </c>
      <c r="AC24" s="4" t="str">
        <f>IF(ISNA(VLOOKUP($E24,'JR+CC Halfpipe'!$A$12:$F$986,6,FALSE))=TRUE,"0",VLOOKUP($E24,'JR+CC Halfpipe'!$A$12:$F$986,6,FALSE))</f>
        <v>0</v>
      </c>
      <c r="AD24" s="4" t="str">
        <f>IF(ISNA(VLOOKUP($E24,'JR Nat SS'!$A$12:$F$986,6,FALSE))=TRUE,"0",VLOOKUP($E24,'JR Nat SS'!$A$12:$F$986,6,FALSE))</f>
        <v>0</v>
      </c>
      <c r="AE24" s="4" t="str">
        <f>IF(ISNA(VLOOKUP($E24,'JR Nat BA'!$A$12:$F$986,6,FALSE))=TRUE,"0",VLOOKUP($E24,'JR Nat BA'!$A$12:$F$986,6,FALSE))</f>
        <v>0</v>
      </c>
      <c r="AF24" s="4" t="str">
        <f>IF(ISNA(VLOOKUP($E24,'NorAm Stoneham SS'!$A$12:$F$986,6,FALSE))=TRUE,"0",VLOOKUP($E24,'NorAm Stoneham SS'!$A$12:$F$986,6,FALSE))</f>
        <v>0</v>
      </c>
      <c r="AG24" s="4" t="str">
        <f>IF(ISNA(VLOOKUP($E24,'NorAm Stoneham BA'!$A$12:$H$987,8,FALSE))=TRUE,"0",VLOOKUP($E24,'NorAm Stoneham BA'!$A$12:$H$987,8,FALSE))</f>
        <v>0</v>
      </c>
      <c r="AH24" s="4" t="str">
        <f>IF(ISNA(VLOOKUP($E24,'SR Nats SS'!$A$12:$F$986,6,FALSE))=TRUE,"0",VLOOKUP($E24,'SR Nats SS'!$A$12:$F$986,6,FALSE))</f>
        <v>0</v>
      </c>
      <c r="AI24" s="4" t="str">
        <f>IF(ISNA(VLOOKUP($E24,'SR Nats BA'!$A$12:$F$986,6,FALSE))=TRUE,"0",VLOOKUP($E24,'SR Nats BA'!$A$12:$F$986,6,FALSE))</f>
        <v>0</v>
      </c>
      <c r="AJ24" s="4"/>
      <c r="AK24" s="4"/>
      <c r="AL24" s="4"/>
      <c r="AM24" s="4"/>
      <c r="AN24" s="4"/>
      <c r="AO24" s="4"/>
      <c r="AP24" s="5"/>
      <c r="AQ24" s="5"/>
      <c r="AR24" s="5"/>
      <c r="AS24" s="5"/>
      <c r="AT24" s="5"/>
      <c r="AU24" s="5"/>
    </row>
    <row r="25" spans="1:48" ht="18" customHeight="1" x14ac:dyDescent="0.15">
      <c r="A25" s="59" t="s">
        <v>47</v>
      </c>
      <c r="B25" s="60">
        <v>2009</v>
      </c>
      <c r="C25" s="60" t="s">
        <v>32</v>
      </c>
      <c r="D25" s="60" t="s">
        <v>29</v>
      </c>
      <c r="E25" s="61" t="s">
        <v>49</v>
      </c>
      <c r="F25" s="129"/>
      <c r="G25" s="59">
        <f>H25</f>
        <v>20</v>
      </c>
      <c r="H25" s="4">
        <f>RANK(L25,$L$6:$L$95,0)</f>
        <v>20</v>
      </c>
      <c r="I25" s="4">
        <f>LARGE(($N25:$AZ25),1)</f>
        <v>216.22641509433925</v>
      </c>
      <c r="J25" s="181">
        <f>LARGE(($N25:$AZ25),2)</f>
        <v>197.85714285714218</v>
      </c>
      <c r="K25" s="4">
        <f>LARGE(($N25:$AZ25),3)</f>
        <v>170.29850746268735</v>
      </c>
      <c r="L25" s="5">
        <f>SUM(I25+J25+K25)</f>
        <v>584.38206541416878</v>
      </c>
      <c r="M25" s="6"/>
      <c r="N25" s="4">
        <f>IF(ISNA(VLOOKUP($E25,'CC Yukon BA 2023'!$A$12:$F$986,6,FALSE))=TRUE,"0",VLOOKUP($E25,'CC Yukon BA 2023'!$A$12:$F$986,6,FALSE))</f>
        <v>216.22641509433925</v>
      </c>
      <c r="O25" s="4">
        <f>IF(ISNA(VLOOKUP($E25,'CC Yukon SS 2023'!$A$12:$F$986,6,FALSE))=TRUE,"0",VLOOKUP($E25,'CC Yukon SS 2023'!$A$12:$F$986,6,FALSE))</f>
        <v>197.85714285714218</v>
      </c>
      <c r="P25" s="4" t="str">
        <f>IF(ISNA(VLOOKUP($E25,'TT Horseshoe SS-1'!$A$12:$F$986,6,FALSE))=TRUE,"0",VLOOKUP($E25,'TT Horseshoe SS-1'!$A$12:$F$986,6,FALSE))</f>
        <v>0</v>
      </c>
      <c r="Q25" s="4" t="str">
        <f>IF(ISNA(VLOOKUP($E25,'TT Horseshoe SS-2'!$A$12:$F$986,6,FALSE))=TRUE,"0",VLOOKUP($E25,'TT Horseshoe SS-2'!$A$12:$F$986,6,FALSE))</f>
        <v>0</v>
      </c>
      <c r="R25" s="4" t="str">
        <f>IF(ISNA(VLOOKUP($E25,'NorAm Copper SS'!$A$12:$F$986,6,FALSE))=TRUE,"0",VLOOKUP($E25,'NorAm Copper SS'!$A$12:$F$986,6,FALSE))</f>
        <v>0</v>
      </c>
      <c r="S25" s="4">
        <f>IF(ISNA(VLOOKUP($E25,'CC Sun Peaks BA'!$A$12:$F$986,6,FALSE))=TRUE,"0",VLOOKUP($E25,'CC Sun Peaks BA'!$A$12:$F$986,6,FALSE))</f>
        <v>170.29850746268735</v>
      </c>
      <c r="T25" s="4">
        <f>IF(ISNA(VLOOKUP($E25,'CC Sun Peaks SS'!$A$12:$F$986,6,FALSE))=TRUE,"0",VLOOKUP($E25,'CC Sun Peaks SS'!$A$12:$F$986,6,FALSE))</f>
        <v>52.03125</v>
      </c>
      <c r="U25" s="4" t="str">
        <f>IF(ISNA(VLOOKUP($E25,'TT MSLM SS-1'!$A$12:$F$986,6,FALSE))=TRUE,"0",VLOOKUP($E25,'TT MSLM SS-1'!$A$12:$F$986,6,FALSE))</f>
        <v>0</v>
      </c>
      <c r="V25" s="4" t="str">
        <f>IF(ISNA(VLOOKUP($E25,'TT MSLM SS-2'!$A$12:$F$986,6,FALSE))=TRUE,"0",VLOOKUP($E25,'TT MSLM SS-2'!$A$12:$F$986,6,FALSE))</f>
        <v>0</v>
      </c>
      <c r="W25" s="4" t="str">
        <f>IF(ISNA(VLOOKUP($E25,'NorAm Mammoth SS'!$A$12:$F$986,6,FALSE))=TRUE,"0",VLOOKUP($E25,'NorAm Mammoth SS'!$A$12:$F$986,6,FALSE))</f>
        <v>0</v>
      </c>
      <c r="X25" s="137">
        <f>IF(ISNA(VLOOKUP($E25,'PROV SS'!$A$12:$F$986,6,FALSE))=TRUE,"0",VLOOKUP($E25,'PROV SS'!$A$12:$F$986,6,FALSE))</f>
        <v>129</v>
      </c>
      <c r="Y25" s="137">
        <f>IF(ISNA(VLOOKUP($E25,'PROV BA'!$A$12:$F$986,6,FALSE))=TRUE,"0",VLOOKUP($E25,'PROV BA'!$A$12:$F$986,6,FALSE))</f>
        <v>129.99999999999994</v>
      </c>
      <c r="Z25" s="4" t="str">
        <f>IF(ISNA(VLOOKUP($E25,'CC Horseshoe BA-1'!$A$12:$H$986,8,FALSE))=TRUE,"0",VLOOKUP($E25,'CC Horseshoe BA-1'!$A$12:$H$986,8,FALSE))</f>
        <v>0</v>
      </c>
      <c r="AA25" s="4" t="str">
        <f>IF(ISNA(VLOOKUP($E25,'CC Horseshoe BA-2'!$A$12:$F$986,6,FALSE))=TRUE,"0",VLOOKUP($E25,'CC Horseshoe BA-2'!$A$12:$F$986,6,FALSE))</f>
        <v>0</v>
      </c>
      <c r="AB25" s="4" t="str">
        <f>IF(ISNA(VLOOKUP($E25,'NorAm Aspen SS'!$A$12:$F$986,6,FALSE))=TRUE,"0",VLOOKUP($E25,'NorAm Aspen SS'!$A$12:$F$986,6,FALSE))</f>
        <v>0</v>
      </c>
      <c r="AC25" s="137" t="str">
        <f>IF(ISNA(VLOOKUP($E25,'JR+CC Halfpipe'!$A$12:$F$986,6,FALSE))=TRUE,"0",VLOOKUP($E25,'JR+CC Halfpipe'!$A$12:$F$986,6,FALSE))</f>
        <v>0</v>
      </c>
      <c r="AD25" s="137" t="str">
        <f>IF(ISNA(VLOOKUP($E25,'JR Nat SS'!$A$12:$F$986,6,FALSE))=TRUE,"0",VLOOKUP($E25,'JR Nat SS'!$A$12:$F$986,6,FALSE))</f>
        <v>0</v>
      </c>
      <c r="AE25" s="137" t="str">
        <f>IF(ISNA(VLOOKUP($E25,'JR Nat BA'!$A$12:$F$986,6,FALSE))=TRUE,"0",VLOOKUP($E25,'JR Nat BA'!$A$12:$F$986,6,FALSE))</f>
        <v>0</v>
      </c>
      <c r="AF25" s="4" t="str">
        <f>IF(ISNA(VLOOKUP($E25,'NorAm Stoneham SS'!$A$12:$F$986,6,FALSE))=TRUE,"0",VLOOKUP($E25,'NorAm Stoneham SS'!$A$12:$F$986,6,FALSE))</f>
        <v>0</v>
      </c>
      <c r="AG25" s="4" t="str">
        <f>IF(ISNA(VLOOKUP($E25,'NorAm Stoneham BA'!$A$12:$H$987,8,FALSE))=TRUE,"0",VLOOKUP($E25,'NorAm Stoneham BA'!$A$12:$H$987,8,FALSE))</f>
        <v>0</v>
      </c>
      <c r="AH25" s="4" t="str">
        <f>IF(ISNA(VLOOKUP($E25,'SR Nats SS'!$A$12:$F$986,6,FALSE))=TRUE,"0",VLOOKUP($E25,'SR Nats SS'!$A$12:$F$986,6,FALSE))</f>
        <v>0</v>
      </c>
      <c r="AI25" s="4" t="str">
        <f>IF(ISNA(VLOOKUP($E25,'SR Nats BA'!$A$12:$F$986,6,FALSE))=TRUE,"0",VLOOKUP($E25,'SR Nats BA'!$A$12:$F$986,6,FALSE))</f>
        <v>0</v>
      </c>
      <c r="AJ25" s="4"/>
      <c r="AK25" s="4"/>
      <c r="AL25" s="4"/>
      <c r="AM25" s="4"/>
      <c r="AN25" s="4"/>
      <c r="AO25" s="4"/>
      <c r="AP25" s="5"/>
      <c r="AQ25" s="5"/>
      <c r="AR25" s="5"/>
      <c r="AS25" s="5">
        <v>0</v>
      </c>
      <c r="AT25" s="5">
        <v>0</v>
      </c>
      <c r="AU25" s="5">
        <v>0</v>
      </c>
    </row>
    <row r="26" spans="1:48" ht="18" customHeight="1" x14ac:dyDescent="0.15">
      <c r="A26" s="64" t="s">
        <v>51</v>
      </c>
      <c r="B26" s="60"/>
      <c r="C26" s="60" t="s">
        <v>32</v>
      </c>
      <c r="D26" s="60" t="s">
        <v>27</v>
      </c>
      <c r="E26" s="61" t="s">
        <v>164</v>
      </c>
      <c r="F26" s="129"/>
      <c r="G26" s="59">
        <f>H26</f>
        <v>21</v>
      </c>
      <c r="H26" s="4">
        <f>RANK(L26,$L$6:$L$95,0)</f>
        <v>21</v>
      </c>
      <c r="I26" s="4">
        <f>LARGE(($N26:$AZ26),1)</f>
        <v>284.9152542372878</v>
      </c>
      <c r="J26" s="181">
        <f>LARGE(($N26:$AZ26),2)</f>
        <v>150</v>
      </c>
      <c r="K26" s="4">
        <f>LARGE(($N26:$AZ26),3)</f>
        <v>148.06451612903226</v>
      </c>
      <c r="L26" s="5">
        <f>SUM(I26+J26+K26)</f>
        <v>582.97977036632005</v>
      </c>
      <c r="M26" s="6"/>
      <c r="N26" s="4">
        <v>0</v>
      </c>
      <c r="O26" s="4">
        <v>0</v>
      </c>
      <c r="P26" s="4">
        <f>IF(ISNA(VLOOKUP($E26,'TT Horseshoe SS-1'!$A$12:$F$986,6,FALSE))=TRUE,"0",VLOOKUP($E26,'TT Horseshoe SS-1'!$A$12:$F$986,6,FALSE))</f>
        <v>138.83720930232562</v>
      </c>
      <c r="Q26" s="4">
        <f>IF(ISNA(VLOOKUP($E26,'TT Horseshoe SS-2'!$A$12:$F$986,6,FALSE))=TRUE,"0",VLOOKUP($E26,'TT Horseshoe SS-2'!$A$12:$F$986,6,FALSE))</f>
        <v>46.744186046511594</v>
      </c>
      <c r="R26" s="4" t="str">
        <f>IF(ISNA(VLOOKUP($E26,'NorAm Copper SS'!$A$12:$F$986,6,FALSE))=TRUE,"0",VLOOKUP($E26,'NorAm Copper SS'!$A$12:$F$986,6,FALSE))</f>
        <v>0</v>
      </c>
      <c r="S26" s="4" t="str">
        <f>IF(ISNA(VLOOKUP($E26,'CC Sun Peaks BA'!$A$12:$F$986,6,FALSE))=TRUE,"0",VLOOKUP($E26,'CC Sun Peaks BA'!$A$12:$F$986,6,FALSE))</f>
        <v>0</v>
      </c>
      <c r="T26" s="4" t="str">
        <f>IF(ISNA(VLOOKUP($E26,'CC Sun Peaks SS'!$A$12:$F$986,6,FALSE))=TRUE,"0",VLOOKUP($E26,'CC Sun Peaks SS'!$A$12:$F$986,6,FALSE))</f>
        <v>0</v>
      </c>
      <c r="U26" s="4">
        <f>IF(ISNA(VLOOKUP($E26,'TT MSLM SS-1'!$A$12:$F$986,6,FALSE))=TRUE,"0",VLOOKUP($E26,'TT MSLM SS-1'!$A$12:$F$986,6,FALSE))</f>
        <v>150</v>
      </c>
      <c r="V26" s="4">
        <f>IF(ISNA(VLOOKUP($E26,'TT MSLM SS-2'!$A$12:$F$986,6,FALSE))=TRUE,"0",VLOOKUP($E26,'TT MSLM SS-2'!$A$12:$F$986,6,FALSE))</f>
        <v>133.19999999999996</v>
      </c>
      <c r="W26" s="4" t="str">
        <f>IF(ISNA(VLOOKUP($E26,'NorAm Mammoth SS'!$A$12:$F$986,6,FALSE))=TRUE,"0",VLOOKUP($E26,'NorAm Mammoth SS'!$A$12:$F$986,6,FALSE))</f>
        <v>0</v>
      </c>
      <c r="X26" s="4">
        <f>IF(ISNA(VLOOKUP($E26,'PROV SS'!$A$12:$F$986,6,FALSE))=TRUE,"0",VLOOKUP($E26,'PROV SS'!$A$12:$F$986,6,FALSE))</f>
        <v>144.19354838709677</v>
      </c>
      <c r="Y26" s="4">
        <f>IF(ISNA(VLOOKUP($E26,'PROV BA'!$A$12:$F$986,6,FALSE))=TRUE,"0",VLOOKUP($E26,'PROV BA'!$A$12:$F$986,6,FALSE))</f>
        <v>148.06451612903226</v>
      </c>
      <c r="Z26" s="4">
        <f>IF(ISNA(VLOOKUP($E26,'CC Horseshoe BA-1'!$A$12:$H$986,8,FALSE))=TRUE,"0",VLOOKUP($E26,'CC Horseshoe BA-1'!$A$12:$H$986,8,FALSE))</f>
        <v>122.40000000000029</v>
      </c>
      <c r="AA26" s="4">
        <f>IF(ISNA(VLOOKUP($E26,'CC Horseshoe BA-2'!$A$12:$F$986,6,FALSE))=TRUE,"0",VLOOKUP($E26,'CC Horseshoe BA-2'!$A$12:$F$986,6,FALSE))</f>
        <v>284.9152542372878</v>
      </c>
      <c r="AB26" s="4" t="str">
        <f>IF(ISNA(VLOOKUP($E26,'NorAm Aspen SS'!$A$12:$F$986,6,FALSE))=TRUE,"0",VLOOKUP($E26,'NorAm Aspen SS'!$A$12:$F$986,6,FALSE))</f>
        <v>0</v>
      </c>
      <c r="AC26" s="4" t="str">
        <f>IF(ISNA(VLOOKUP($E26,'JR+CC Halfpipe'!$A$12:$F$986,6,FALSE))=TRUE,"0",VLOOKUP($E26,'JR+CC Halfpipe'!$A$12:$F$986,6,FALSE))</f>
        <v>0</v>
      </c>
      <c r="AD26" s="4" t="str">
        <f>IF(ISNA(VLOOKUP($E26,'JR Nat SS'!$A$12:$F$986,6,FALSE))=TRUE,"0",VLOOKUP($E26,'JR Nat SS'!$A$12:$F$986,6,FALSE))</f>
        <v>0</v>
      </c>
      <c r="AE26" s="4" t="str">
        <f>IF(ISNA(VLOOKUP($E26,'JR Nat BA'!$A$12:$F$986,6,FALSE))=TRUE,"0",VLOOKUP($E26,'JR Nat BA'!$A$12:$F$986,6,FALSE))</f>
        <v>0</v>
      </c>
      <c r="AF26" s="4" t="str">
        <f>IF(ISNA(VLOOKUP($E26,'NorAm Stoneham SS'!$A$12:$F$986,6,FALSE))=TRUE,"0",VLOOKUP($E26,'NorAm Stoneham SS'!$A$12:$F$986,6,FALSE))</f>
        <v>0</v>
      </c>
      <c r="AG26" s="4" t="str">
        <f>IF(ISNA(VLOOKUP($E26,'NorAm Stoneham BA'!$A$12:$H$987,8,FALSE))=TRUE,"0",VLOOKUP($E26,'NorAm Stoneham BA'!$A$12:$H$987,8,FALSE))</f>
        <v>0</v>
      </c>
      <c r="AH26" s="4" t="str">
        <f>IF(ISNA(VLOOKUP($E26,'SR Nats SS'!$A$12:$F$986,6,FALSE))=TRUE,"0",VLOOKUP($E26,'SR Nats SS'!$A$12:$F$986,6,FALSE))</f>
        <v>0</v>
      </c>
      <c r="AI26" s="4" t="str">
        <f>IF(ISNA(VLOOKUP($E26,'SR Nats BA'!$A$12:$F$986,6,FALSE))=TRUE,"0",VLOOKUP($E26,'SR Nats BA'!$A$12:$F$986,6,FALSE))</f>
        <v>0</v>
      </c>
      <c r="AJ26" s="4"/>
      <c r="AK26" s="4"/>
      <c r="AL26" s="4"/>
      <c r="AM26" s="4"/>
      <c r="AN26" s="4"/>
      <c r="AO26" s="4"/>
      <c r="AP26" s="5"/>
      <c r="AQ26" s="5"/>
      <c r="AR26" s="5"/>
      <c r="AS26" s="5"/>
      <c r="AT26" s="5"/>
      <c r="AU26" s="5"/>
    </row>
    <row r="27" spans="1:48" ht="18" customHeight="1" x14ac:dyDescent="0.15">
      <c r="A27" s="64" t="s">
        <v>51</v>
      </c>
      <c r="B27" s="60"/>
      <c r="C27" s="60" t="s">
        <v>32</v>
      </c>
      <c r="D27" s="60" t="s">
        <v>27</v>
      </c>
      <c r="E27" s="61" t="s">
        <v>66</v>
      </c>
      <c r="F27" s="129"/>
      <c r="G27" s="59">
        <f>H27</f>
        <v>22</v>
      </c>
      <c r="H27" s="4">
        <f>RANK(L27,$L$6:$L$95,0)</f>
        <v>22</v>
      </c>
      <c r="I27" s="4">
        <f>LARGE(($N27:$AZ27),1)</f>
        <v>245.08474576271146</v>
      </c>
      <c r="J27" s="4">
        <f>LARGE(($N27:$AZ27),2)</f>
        <v>173.37931034482773</v>
      </c>
      <c r="K27" s="4">
        <f>LARGE(($N27:$AZ27),3)</f>
        <v>140.76923076923072</v>
      </c>
      <c r="L27" s="5">
        <f>SUM(I27+J27+K27)</f>
        <v>559.23328687676985</v>
      </c>
      <c r="M27" s="6"/>
      <c r="N27" s="4">
        <v>0</v>
      </c>
      <c r="O27" s="4">
        <v>0</v>
      </c>
      <c r="P27" s="4">
        <f>IF(ISNA(VLOOKUP($E27,'TT Horseshoe SS-1'!$A$12:$F$986,6,FALSE))=TRUE,"0",VLOOKUP($E27,'TT Horseshoe SS-1'!$A$12:$F$986,6,FALSE))</f>
        <v>41.162790697674389</v>
      </c>
      <c r="Q27" s="4">
        <f>IF(ISNA(VLOOKUP($E27,'TT Horseshoe SS-2'!$A$12:$F$986,6,FALSE))=TRUE,"0",VLOOKUP($E27,'TT Horseshoe SS-2'!$A$12:$F$986,6,FALSE))</f>
        <v>130.46511627906983</v>
      </c>
      <c r="R27" s="4" t="str">
        <f>IF(ISNA(VLOOKUP($E27,'NorAm Copper SS'!$A$12:$F$986,6,FALSE))=TRUE,"0",VLOOKUP($E27,'NorAm Copper SS'!$A$12:$F$986,6,FALSE))</f>
        <v>0</v>
      </c>
      <c r="S27" s="4" t="str">
        <f>IF(ISNA(VLOOKUP($E27,'CC Sun Peaks BA'!$A$12:$F$986,6,FALSE))=TRUE,"0",VLOOKUP($E27,'CC Sun Peaks BA'!$A$12:$F$986,6,FALSE))</f>
        <v>0</v>
      </c>
      <c r="T27" s="4" t="str">
        <f>IF(ISNA(VLOOKUP($E27,'CC Sun Peaks SS'!$A$12:$F$986,6,FALSE))=TRUE,"0",VLOOKUP($E27,'CC Sun Peaks SS'!$A$12:$F$986,6,FALSE))</f>
        <v>0</v>
      </c>
      <c r="U27" s="4">
        <f>IF(ISNA(VLOOKUP($E27,'TT MSLM SS-1'!$A$12:$F$986,6,FALSE))=TRUE,"0",VLOOKUP($E27,'TT MSLM SS-1'!$A$12:$F$986,6,FALSE))</f>
        <v>140.76923076923072</v>
      </c>
      <c r="V27" s="4">
        <f>IF(ISNA(VLOOKUP($E27,'TT MSLM SS-2'!$A$12:$F$986,6,FALSE))=TRUE,"0",VLOOKUP($E27,'TT MSLM SS-2'!$A$12:$F$986,6,FALSE))</f>
        <v>140.39999999999998</v>
      </c>
      <c r="W27" s="4" t="str">
        <f>IF(ISNA(VLOOKUP($E27,'NorAm Mammoth SS'!$A$12:$F$986,6,FALSE))=TRUE,"0",VLOOKUP($E27,'NorAm Mammoth SS'!$A$12:$F$986,6,FALSE))</f>
        <v>0</v>
      </c>
      <c r="X27" s="4" t="str">
        <f>IF(ISNA(VLOOKUP($E27,'PROV SS'!$A$12:$F$986,6,FALSE))=TRUE,"0",VLOOKUP($E27,'PROV SS'!$A$12:$F$986,6,FALSE))</f>
        <v>0</v>
      </c>
      <c r="Y27" s="4" t="str">
        <f>IF(ISNA(VLOOKUP($E27,'PROV BA'!$A$12:$F$986,6,FALSE))=TRUE,"0",VLOOKUP($E27,'PROV BA'!$A$12:$F$986,6,FALSE))</f>
        <v>0</v>
      </c>
      <c r="Z27" s="4">
        <f>IF(ISNA(VLOOKUP($E27,'CC Horseshoe BA-1'!$A$12:$H$986,8,FALSE))=TRUE,"0",VLOOKUP($E27,'CC Horseshoe BA-1'!$A$12:$H$986,8,FALSE))</f>
        <v>173.37931034482773</v>
      </c>
      <c r="AA27" s="4">
        <f>IF(ISNA(VLOOKUP($E27,'CC Horseshoe BA-2'!$A$12:$F$986,6,FALSE))=TRUE,"0",VLOOKUP($E27,'CC Horseshoe BA-2'!$A$12:$F$986,6,FALSE))</f>
        <v>245.08474576271146</v>
      </c>
      <c r="AB27" s="4" t="str">
        <f>IF(ISNA(VLOOKUP($E27,'NorAm Aspen SS'!$A$12:$F$986,6,FALSE))=TRUE,"0",VLOOKUP($E27,'NorAm Aspen SS'!$A$12:$F$986,6,FALSE))</f>
        <v>0</v>
      </c>
      <c r="AC27" s="4" t="str">
        <f>IF(ISNA(VLOOKUP($E27,'JR+CC Halfpipe'!$A$12:$F$986,6,FALSE))=TRUE,"0",VLOOKUP($E27,'JR+CC Halfpipe'!$A$12:$F$986,6,FALSE))</f>
        <v>0</v>
      </c>
      <c r="AD27" s="4" t="str">
        <f>IF(ISNA(VLOOKUP($E27,'JR Nat SS'!$A$12:$F$986,6,FALSE))=TRUE,"0",VLOOKUP($E27,'JR Nat SS'!$A$12:$F$986,6,FALSE))</f>
        <v>0</v>
      </c>
      <c r="AE27" s="4" t="str">
        <f>IF(ISNA(VLOOKUP($E27,'JR Nat BA'!$A$12:$F$986,6,FALSE))=TRUE,"0",VLOOKUP($E27,'JR Nat BA'!$A$12:$F$986,6,FALSE))</f>
        <v>0</v>
      </c>
      <c r="AF27" s="4" t="str">
        <f>IF(ISNA(VLOOKUP($E27,'NorAm Stoneham SS'!$A$12:$F$986,6,FALSE))=TRUE,"0",VLOOKUP($E27,'NorAm Stoneham SS'!$A$12:$F$986,6,FALSE))</f>
        <v>0</v>
      </c>
      <c r="AG27" s="4" t="str">
        <f>IF(ISNA(VLOOKUP($E27,'NorAm Stoneham BA'!$A$12:$H$987,8,FALSE))=TRUE,"0",VLOOKUP($E27,'NorAm Stoneham BA'!$A$12:$H$987,8,FALSE))</f>
        <v>0</v>
      </c>
      <c r="AH27" s="4" t="str">
        <f>IF(ISNA(VLOOKUP($E27,'SR Nats SS'!$A$12:$F$986,6,FALSE))=TRUE,"0",VLOOKUP($E27,'SR Nats SS'!$A$12:$F$986,6,FALSE))</f>
        <v>0</v>
      </c>
      <c r="AI27" s="4" t="str">
        <f>IF(ISNA(VLOOKUP($E27,'SR Nats BA'!$A$12:$F$986,6,FALSE))=TRUE,"0",VLOOKUP($E27,'SR Nats BA'!$A$12:$F$986,6,FALSE))</f>
        <v>0</v>
      </c>
      <c r="AJ27" s="4"/>
      <c r="AK27" s="4"/>
      <c r="AL27" s="4"/>
      <c r="AM27" s="4"/>
      <c r="AN27" s="4"/>
      <c r="AO27" s="4"/>
      <c r="AP27" s="5"/>
      <c r="AQ27" s="5"/>
      <c r="AR27" s="5"/>
      <c r="AS27" s="5"/>
      <c r="AT27" s="5"/>
      <c r="AU27" s="5"/>
    </row>
    <row r="28" spans="1:48" ht="18" customHeight="1" x14ac:dyDescent="0.15">
      <c r="A28" s="64" t="s">
        <v>51</v>
      </c>
      <c r="B28" s="60"/>
      <c r="C28" s="60" t="s">
        <v>32</v>
      </c>
      <c r="D28" s="60" t="s">
        <v>29</v>
      </c>
      <c r="E28" s="61" t="s">
        <v>55</v>
      </c>
      <c r="F28" s="129"/>
      <c r="G28" s="59">
        <f>H28</f>
        <v>23</v>
      </c>
      <c r="H28" s="4">
        <f>RANK(L28,$L$6:$L$95,0)</f>
        <v>23</v>
      </c>
      <c r="I28" s="4">
        <f>LARGE(($N28:$AZ28),1)</f>
        <v>184.00000000000031</v>
      </c>
      <c r="J28" s="4">
        <f>LARGE(($N28:$AZ28),2)</f>
        <v>176.875</v>
      </c>
      <c r="K28" s="4">
        <f>LARGE(($N28:$AZ28),3)</f>
        <v>165.4237288135588</v>
      </c>
      <c r="L28" s="5">
        <f>SUM(I28+J28+K28)</f>
        <v>526.29872881355914</v>
      </c>
      <c r="M28" s="6"/>
      <c r="N28" s="4">
        <v>0</v>
      </c>
      <c r="O28" s="4">
        <v>0</v>
      </c>
      <c r="P28" s="4">
        <f>IF(ISNA(VLOOKUP($E28,'TT Horseshoe SS-1'!$A$12:$F$986,6,FALSE))=TRUE,"0",VLOOKUP($E28,'TT Horseshoe SS-1'!$A$12:$F$986,6,FALSE))</f>
        <v>136.04651162790702</v>
      </c>
      <c r="Q28" s="4">
        <f>IF(ISNA(VLOOKUP($E28,'TT Horseshoe SS-2'!$A$12:$F$986,6,FALSE))=TRUE,"0",VLOOKUP($E28,'TT Horseshoe SS-2'!$A$12:$F$986,6,FALSE))</f>
        <v>141.62790697674421</v>
      </c>
      <c r="R28" s="4" t="str">
        <f>IF(ISNA(VLOOKUP($E28,'NorAm Copper SS'!$A$12:$F$986,6,FALSE))=TRUE,"0",VLOOKUP($E28,'NorAm Copper SS'!$A$12:$F$986,6,FALSE))</f>
        <v>0</v>
      </c>
      <c r="S28" s="4">
        <f>IF(ISNA(VLOOKUP($E28,'CC Sun Peaks BA'!$A$12:$F$986,6,FALSE))=TRUE,"0",VLOOKUP($E28,'CC Sun Peaks BA'!$A$12:$F$986,6,FALSE))</f>
        <v>79.104477611941036</v>
      </c>
      <c r="T28" s="4">
        <f>IF(ISNA(VLOOKUP($E28,'CC Sun Peaks SS'!$A$12:$F$986,6,FALSE))=TRUE,"0",VLOOKUP($E28,'CC Sun Peaks SS'!$A$12:$F$986,6,FALSE))</f>
        <v>176.875</v>
      </c>
      <c r="U28" s="4" t="str">
        <f>IF(ISNA(VLOOKUP($E28,'TT MSLM SS-1'!$A$12:$F$986,6,FALSE))=TRUE,"0",VLOOKUP($E28,'TT MSLM SS-1'!$A$12:$F$986,6,FALSE))</f>
        <v>0</v>
      </c>
      <c r="V28" s="4" t="str">
        <f>IF(ISNA(VLOOKUP($E28,'TT MSLM SS-2'!$A$12:$F$986,6,FALSE))=TRUE,"0",VLOOKUP($E28,'TT MSLM SS-2'!$A$12:$F$986,6,FALSE))</f>
        <v>0</v>
      </c>
      <c r="W28" s="4" t="str">
        <f>IF(ISNA(VLOOKUP($E28,'NorAm Mammoth SS'!$A$12:$F$986,6,FALSE))=TRUE,"0",VLOOKUP($E28,'NorAm Mammoth SS'!$A$12:$F$986,6,FALSE))</f>
        <v>0</v>
      </c>
      <c r="X28" s="4">
        <f>IF(ISNA(VLOOKUP($E28,'PROV SS'!$A$12:$F$986,6,FALSE))=TRUE,"0",VLOOKUP($E28,'PROV SS'!$A$12:$F$986,6,FALSE))</f>
        <v>150</v>
      </c>
      <c r="Y28" s="4">
        <f>IF(ISNA(VLOOKUP($E28,'PROV BA'!$A$12:$F$986,6,FALSE))=TRUE,"0",VLOOKUP($E28,'PROV BA'!$A$12:$F$986,6,FALSE))</f>
        <v>136.45161290322579</v>
      </c>
      <c r="Z28" s="4">
        <f>IF(ISNA(VLOOKUP($E28,'CC Horseshoe BA-1'!$A$12:$H$986,8,FALSE))=TRUE,"0",VLOOKUP($E28,'CC Horseshoe BA-1'!$A$12:$H$986,8,FALSE))</f>
        <v>184.00000000000031</v>
      </c>
      <c r="AA28" s="4">
        <f>IF(ISNA(VLOOKUP($E28,'CC Horseshoe BA-2'!$A$12:$F$986,6,FALSE))=TRUE,"0",VLOOKUP($E28,'CC Horseshoe BA-2'!$A$12:$F$986,6,FALSE))</f>
        <v>165.4237288135588</v>
      </c>
      <c r="AB28" s="4" t="str">
        <f>IF(ISNA(VLOOKUP($E28,'NorAm Aspen SS'!$A$12:$F$986,6,FALSE))=TRUE,"0",VLOOKUP($E28,'NorAm Aspen SS'!$A$12:$F$986,6,FALSE))</f>
        <v>0</v>
      </c>
      <c r="AC28" s="4" t="str">
        <f>IF(ISNA(VLOOKUP($E28,'JR+CC Halfpipe'!$A$12:$F$986,6,FALSE))=TRUE,"0",VLOOKUP($E28,'JR+CC Halfpipe'!$A$12:$F$986,6,FALSE))</f>
        <v>0</v>
      </c>
      <c r="AD28" s="4" t="str">
        <f>IF(ISNA(VLOOKUP($E28,'JR Nat SS'!$A$12:$F$986,6,FALSE))=TRUE,"0",VLOOKUP($E28,'JR Nat SS'!$A$12:$F$986,6,FALSE))</f>
        <v>0</v>
      </c>
      <c r="AE28" s="4" t="str">
        <f>IF(ISNA(VLOOKUP($E28,'JR Nat BA'!$A$12:$F$986,6,FALSE))=TRUE,"0",VLOOKUP($E28,'JR Nat BA'!$A$12:$F$986,6,FALSE))</f>
        <v>0</v>
      </c>
      <c r="AF28" s="4" t="str">
        <f>IF(ISNA(VLOOKUP($E28,'NorAm Stoneham SS'!$A$12:$F$986,6,FALSE))=TRUE,"0",VLOOKUP($E28,'NorAm Stoneham SS'!$A$12:$F$986,6,FALSE))</f>
        <v>0</v>
      </c>
      <c r="AG28" s="4" t="str">
        <f>IF(ISNA(VLOOKUP($E28,'NorAm Stoneham BA'!$A$12:$H$987,8,FALSE))=TRUE,"0",VLOOKUP($E28,'NorAm Stoneham BA'!$A$12:$H$987,8,FALSE))</f>
        <v>0</v>
      </c>
      <c r="AH28" s="4" t="str">
        <f>IF(ISNA(VLOOKUP($E28,'SR Nats SS'!$A$12:$F$986,6,FALSE))=TRUE,"0",VLOOKUP($E28,'SR Nats SS'!$A$12:$F$986,6,FALSE))</f>
        <v>0</v>
      </c>
      <c r="AI28" s="4" t="str">
        <f>IF(ISNA(VLOOKUP($E28,'SR Nats BA'!$A$12:$F$986,6,FALSE))=TRUE,"0",VLOOKUP($E28,'SR Nats BA'!$A$12:$F$986,6,FALSE))</f>
        <v>0</v>
      </c>
      <c r="AJ28" s="4"/>
      <c r="AK28" s="4"/>
      <c r="AL28" s="4"/>
      <c r="AM28" s="4"/>
      <c r="AN28" s="4"/>
      <c r="AO28" s="4"/>
      <c r="AP28" s="5"/>
      <c r="AQ28" s="5"/>
      <c r="AR28" s="5"/>
      <c r="AS28" s="5">
        <v>0</v>
      </c>
      <c r="AT28" s="5">
        <v>0</v>
      </c>
      <c r="AU28" s="5">
        <v>0</v>
      </c>
    </row>
    <row r="29" spans="1:48" ht="18" customHeight="1" x14ac:dyDescent="0.15">
      <c r="A29" s="64" t="s">
        <v>51</v>
      </c>
      <c r="B29" s="60"/>
      <c r="C29" s="60" t="s">
        <v>32</v>
      </c>
      <c r="D29" s="60" t="s">
        <v>48</v>
      </c>
      <c r="E29" s="61" t="s">
        <v>162</v>
      </c>
      <c r="F29" s="129"/>
      <c r="G29" s="59">
        <f>H29</f>
        <v>24</v>
      </c>
      <c r="H29" s="4">
        <f>RANK(L29,$L$6:$L$95,0)</f>
        <v>24</v>
      </c>
      <c r="I29" s="181">
        <f>LARGE(($N29:$AZ29),1)</f>
        <v>193.04347826087019</v>
      </c>
      <c r="J29" s="181">
        <f>LARGE(($N29:$AZ29),2)</f>
        <v>147.69230769230768</v>
      </c>
      <c r="K29" s="181">
        <f>LARGE(($N29:$AZ29),3)</f>
        <v>144.41860465116281</v>
      </c>
      <c r="L29" s="5">
        <f>SUM(I29+J29+K29)</f>
        <v>485.15439060434068</v>
      </c>
      <c r="M29" s="6"/>
      <c r="N29" s="4">
        <v>0</v>
      </c>
      <c r="O29" s="4">
        <v>0</v>
      </c>
      <c r="P29" s="4">
        <f>IF(ISNA(VLOOKUP($E29,'TT Horseshoe SS-1'!$A$12:$F$986,6,FALSE))=TRUE,"0",VLOOKUP($E29,'TT Horseshoe SS-1'!$A$12:$F$986,6,FALSE))</f>
        <v>144.41860465116281</v>
      </c>
      <c r="Q29" s="4">
        <f>IF(ISNA(VLOOKUP($E29,'TT Horseshoe SS-2'!$A$12:$F$986,6,FALSE))=TRUE,"0",VLOOKUP($E29,'TT Horseshoe SS-2'!$A$12:$F$986,6,FALSE))</f>
        <v>136.04651162790702</v>
      </c>
      <c r="R29" s="4" t="str">
        <f>IF(ISNA(VLOOKUP($E29,'NorAm Copper SS'!$A$12:$F$986,6,FALSE))=TRUE,"0",VLOOKUP($E29,'NorAm Copper SS'!$A$12:$F$986,6,FALSE))</f>
        <v>0</v>
      </c>
      <c r="S29" s="4" t="str">
        <f>IF(ISNA(VLOOKUP($E29,'CC Sun Peaks BA'!$A$12:$F$986,6,FALSE))=TRUE,"0",VLOOKUP($E29,'CC Sun Peaks BA'!$A$12:$F$986,6,FALSE))</f>
        <v>0</v>
      </c>
      <c r="T29" s="4" t="str">
        <f>IF(ISNA(VLOOKUP($E29,'CC Sun Peaks SS'!$A$12:$F$986,6,FALSE))=TRUE,"0",VLOOKUP($E29,'CC Sun Peaks SS'!$A$12:$F$986,6,FALSE))</f>
        <v>0</v>
      </c>
      <c r="U29" s="4">
        <f>IF(ISNA(VLOOKUP($E29,'TT MSLM SS-1'!$A$12:$F$986,6,FALSE))=TRUE,"0",VLOOKUP($E29,'TT MSLM SS-1'!$A$12:$F$986,6,FALSE))</f>
        <v>147.69230769230768</v>
      </c>
      <c r="V29" s="4">
        <f>IF(ISNA(VLOOKUP($E29,'TT MSLM SS-2'!$A$12:$F$986,6,FALSE))=TRUE,"0",VLOOKUP($E29,'TT MSLM SS-2'!$A$12:$F$986,6,FALSE))</f>
        <v>46.799999999999812</v>
      </c>
      <c r="W29" s="4" t="str">
        <f>IF(ISNA(VLOOKUP($E29,'NorAm Mammoth SS'!$A$12:$F$986,6,FALSE))=TRUE,"0",VLOOKUP($E29,'NorAm Mammoth SS'!$A$12:$F$986,6,FALSE))</f>
        <v>0</v>
      </c>
      <c r="X29" s="4">
        <f>IF(ISNA(VLOOKUP($E29,'PROV SS'!$A$12:$F$986,6,FALSE))=TRUE,"0",VLOOKUP($E29,'PROV SS'!$A$12:$F$986,6,FALSE))</f>
        <v>107.41935483870964</v>
      </c>
      <c r="Y29" s="4">
        <f>IF(ISNA(VLOOKUP($E29,'PROV BA'!$A$12:$F$986,6,FALSE))=TRUE,"0",VLOOKUP($E29,'PROV BA'!$A$12:$F$986,6,FALSE))</f>
        <v>0</v>
      </c>
      <c r="Z29" s="4" t="str">
        <f>IF(ISNA(VLOOKUP($E29,'CC Horseshoe BA-1'!$A$12:$H$986,8,FALSE))=TRUE,"0",VLOOKUP($E29,'CC Horseshoe BA-1'!$A$12:$H$986,8,FALSE))</f>
        <v>0</v>
      </c>
      <c r="AA29" s="4" t="str">
        <f>IF(ISNA(VLOOKUP($E29,'CC Horseshoe BA-2'!$A$12:$F$986,6,FALSE))=TRUE,"0",VLOOKUP($E29,'CC Horseshoe BA-2'!$A$12:$F$986,6,FALSE))</f>
        <v>0</v>
      </c>
      <c r="AB29" s="4" t="str">
        <f>IF(ISNA(VLOOKUP($E29,'NorAm Aspen SS'!$A$12:$F$986,6,FALSE))=TRUE,"0",VLOOKUP($E29,'NorAm Aspen SS'!$A$12:$F$986,6,FALSE))</f>
        <v>0</v>
      </c>
      <c r="AC29" s="4">
        <f>IF(ISNA(VLOOKUP($E29,'JR+CC Halfpipe'!$A$12:$F$986,6,FALSE))=TRUE,"0",VLOOKUP($E29,'JR+CC Halfpipe'!$A$12:$F$986,6,FALSE))</f>
        <v>54.671052631579386</v>
      </c>
      <c r="AD29" s="4">
        <f>IF(ISNA(VLOOKUP($E29,'JR Nat SS'!$A$12:$F$986,6,FALSE))=TRUE,"0",VLOOKUP($E29,'JR Nat SS'!$A$12:$F$986,6,FALSE))</f>
        <v>193.04347826087019</v>
      </c>
      <c r="AE29" s="4" t="str">
        <f>IF(ISNA(VLOOKUP($E29,'JR Nat BA'!$A$12:$F$986,6,FALSE))=TRUE,"0",VLOOKUP($E29,'JR Nat BA'!$A$12:$F$986,6,FALSE))</f>
        <v>0</v>
      </c>
      <c r="AF29" s="4" t="str">
        <f>IF(ISNA(VLOOKUP($E29,'NorAm Stoneham SS'!$A$12:$F$986,6,FALSE))=TRUE,"0",VLOOKUP($E29,'NorAm Stoneham SS'!$A$12:$F$986,6,FALSE))</f>
        <v>0</v>
      </c>
      <c r="AG29" s="4" t="str">
        <f>IF(ISNA(VLOOKUP($E29,'NorAm Stoneham BA'!$A$12:$H$987,8,FALSE))=TRUE,"0",VLOOKUP($E29,'NorAm Stoneham BA'!$A$12:$H$987,8,FALSE))</f>
        <v>0</v>
      </c>
      <c r="AH29" s="4" t="str">
        <f>IF(ISNA(VLOOKUP($E29,'SR Nats SS'!$A$12:$F$986,6,FALSE))=TRUE,"0",VLOOKUP($E29,'SR Nats SS'!$A$12:$F$986,6,FALSE))</f>
        <v>0</v>
      </c>
      <c r="AI29" s="4" t="str">
        <f>IF(ISNA(VLOOKUP($E29,'SR Nats BA'!$A$12:$F$986,6,FALSE))=TRUE,"0",VLOOKUP($E29,'SR Nats BA'!$A$12:$F$986,6,FALSE))</f>
        <v>0</v>
      </c>
      <c r="AJ29" s="4"/>
      <c r="AK29" s="4"/>
      <c r="AL29" s="4"/>
      <c r="AM29" s="4"/>
      <c r="AN29" s="4"/>
      <c r="AO29" s="4"/>
      <c r="AP29" s="5"/>
      <c r="AQ29" s="5"/>
      <c r="AR29" s="5"/>
      <c r="AS29" s="5"/>
      <c r="AT29" s="5"/>
      <c r="AU29" s="5"/>
    </row>
    <row r="30" spans="1:48" ht="18" customHeight="1" x14ac:dyDescent="0.15">
      <c r="A30" s="64" t="s">
        <v>43</v>
      </c>
      <c r="B30" s="60"/>
      <c r="C30" s="60" t="s">
        <v>32</v>
      </c>
      <c r="D30" s="60" t="s">
        <v>27</v>
      </c>
      <c r="E30" s="61" t="s">
        <v>168</v>
      </c>
      <c r="F30" s="129"/>
      <c r="G30" s="59">
        <f>H30</f>
        <v>25</v>
      </c>
      <c r="H30" s="4">
        <f>RANK(L30,$L$6:$L$95,0)</f>
        <v>25</v>
      </c>
      <c r="I30" s="4">
        <f>LARGE(($N30:$AZ30),1)</f>
        <v>144.19354838709677</v>
      </c>
      <c r="J30" s="4">
        <f>LARGE(($N30:$AZ30),2)</f>
        <v>138.38709677419354</v>
      </c>
      <c r="K30" s="4">
        <f>LARGE(($N30:$AZ30),3)</f>
        <v>136.15384615384608</v>
      </c>
      <c r="L30" s="5">
        <f>SUM(I30+J30+K30)</f>
        <v>418.73449131513638</v>
      </c>
      <c r="M30" s="6"/>
      <c r="N30" s="4">
        <v>0</v>
      </c>
      <c r="O30" s="4">
        <v>0</v>
      </c>
      <c r="P30" s="4">
        <f>IF(ISNA(VLOOKUP($E30,'TT Horseshoe SS-1'!$A$12:$F$986,6,FALSE))=TRUE,"0",VLOOKUP($E30,'TT Horseshoe SS-1'!$A$12:$F$986,6,FALSE))</f>
        <v>113.72093023255817</v>
      </c>
      <c r="Q30" s="4">
        <f>IF(ISNA(VLOOKUP($E30,'TT Horseshoe SS-2'!$A$12:$F$986,6,FALSE))=TRUE,"0",VLOOKUP($E30,'TT Horseshoe SS-2'!$A$12:$F$986,6,FALSE))</f>
        <v>133.25581395348843</v>
      </c>
      <c r="R30" s="4" t="str">
        <f>IF(ISNA(VLOOKUP($E30,'NorAm Copper SS'!$A$12:$F$986,6,FALSE))=TRUE,"0",VLOOKUP($E30,'NorAm Copper SS'!$A$12:$F$986,6,FALSE))</f>
        <v>0</v>
      </c>
      <c r="S30" s="4" t="str">
        <f>IF(ISNA(VLOOKUP($E30,'CC Sun Peaks BA'!$A$12:$F$986,6,FALSE))=TRUE,"0",VLOOKUP($E30,'CC Sun Peaks BA'!$A$12:$F$986,6,FALSE))</f>
        <v>0</v>
      </c>
      <c r="T30" s="4" t="str">
        <f>IF(ISNA(VLOOKUP($E30,'CC Sun Peaks SS'!$A$12:$F$986,6,FALSE))=TRUE,"0",VLOOKUP($E30,'CC Sun Peaks SS'!$A$12:$F$986,6,FALSE))</f>
        <v>0</v>
      </c>
      <c r="U30" s="4">
        <f>IF(ISNA(VLOOKUP($E30,'TT MSLM SS-1'!$A$12:$F$986,6,FALSE))=TRUE,"0",VLOOKUP($E30,'TT MSLM SS-1'!$A$12:$F$986,6,FALSE))</f>
        <v>136.15384615384608</v>
      </c>
      <c r="V30" s="4" t="str">
        <f>IF(ISNA(VLOOKUP($E30,'TT MSLM SS-2'!$A$12:$F$986,6,FALSE))=TRUE,"0",VLOOKUP($E30,'TT MSLM SS-2'!$A$12:$F$986,6,FALSE))</f>
        <v>0</v>
      </c>
      <c r="W30" s="4" t="str">
        <f>IF(ISNA(VLOOKUP($E30,'NorAm Mammoth SS'!$A$12:$F$986,6,FALSE))=TRUE,"0",VLOOKUP($E30,'NorAm Mammoth SS'!$A$12:$F$986,6,FALSE))</f>
        <v>0</v>
      </c>
      <c r="X30" s="4">
        <f>IF(ISNA(VLOOKUP($E30,'PROV SS'!$A$12:$F$986,6,FALSE))=TRUE,"0",VLOOKUP($E30,'PROV SS'!$A$12:$F$986,6,FALSE))</f>
        <v>138.38709677419354</v>
      </c>
      <c r="Y30" s="4">
        <f>IF(ISNA(VLOOKUP($E30,'PROV BA'!$A$12:$F$986,6,FALSE))=TRUE,"0",VLOOKUP($E30,'PROV BA'!$A$12:$F$986,6,FALSE))</f>
        <v>144.19354838709677</v>
      </c>
      <c r="Z30" s="4" t="str">
        <f>IF(ISNA(VLOOKUP($E30,'CC Horseshoe BA-1'!$A$12:$H$986,8,FALSE))=TRUE,"0",VLOOKUP($E30,'CC Horseshoe BA-1'!$A$12:$H$986,8,FALSE))</f>
        <v>0</v>
      </c>
      <c r="AA30" s="4" t="str">
        <f>IF(ISNA(VLOOKUP($E30,'CC Horseshoe BA-2'!$A$12:$F$986,6,FALSE))=TRUE,"0",VLOOKUP($E30,'CC Horseshoe BA-2'!$A$12:$F$986,6,FALSE))</f>
        <v>0</v>
      </c>
      <c r="AB30" s="4" t="str">
        <f>IF(ISNA(VLOOKUP($E30,'NorAm Aspen SS'!$A$12:$F$986,6,FALSE))=TRUE,"0",VLOOKUP($E30,'NorAm Aspen SS'!$A$12:$F$986,6,FALSE))</f>
        <v>0</v>
      </c>
      <c r="AC30" s="4" t="str">
        <f>IF(ISNA(VLOOKUP($E30,'JR+CC Halfpipe'!$A$12:$F$986,6,FALSE))=TRUE,"0",VLOOKUP($E30,'JR+CC Halfpipe'!$A$12:$F$986,6,FALSE))</f>
        <v>0</v>
      </c>
      <c r="AD30" s="4" t="str">
        <f>IF(ISNA(VLOOKUP($E30,'JR Nat SS'!$A$12:$F$986,6,FALSE))=TRUE,"0",VLOOKUP($E30,'JR Nat SS'!$A$12:$F$986,6,FALSE))</f>
        <v>0</v>
      </c>
      <c r="AE30" s="4" t="str">
        <f>IF(ISNA(VLOOKUP($E30,'JR Nat BA'!$A$12:$F$986,6,FALSE))=TRUE,"0",VLOOKUP($E30,'JR Nat BA'!$A$12:$F$986,6,FALSE))</f>
        <v>0</v>
      </c>
      <c r="AF30" s="4" t="str">
        <f>IF(ISNA(VLOOKUP($E30,'NorAm Stoneham SS'!$A$12:$F$986,6,FALSE))=TRUE,"0",VLOOKUP($E30,'NorAm Stoneham SS'!$A$12:$F$986,6,FALSE))</f>
        <v>0</v>
      </c>
      <c r="AG30" s="4" t="str">
        <f>IF(ISNA(VLOOKUP($E30,'NorAm Stoneham BA'!$A$12:$H$987,8,FALSE))=TRUE,"0",VLOOKUP($E30,'NorAm Stoneham BA'!$A$12:$H$987,8,FALSE))</f>
        <v>0</v>
      </c>
      <c r="AH30" s="4" t="str">
        <f>IF(ISNA(VLOOKUP($E30,'SR Nats SS'!$A$12:$F$986,6,FALSE))=TRUE,"0",VLOOKUP($E30,'SR Nats SS'!$A$12:$F$986,6,FALSE))</f>
        <v>0</v>
      </c>
      <c r="AI30" s="4" t="str">
        <f>IF(ISNA(VLOOKUP($E30,'SR Nats BA'!$A$12:$F$986,6,FALSE))=TRUE,"0",VLOOKUP($E30,'SR Nats BA'!$A$12:$F$986,6,FALSE))</f>
        <v>0</v>
      </c>
      <c r="AJ30" s="4"/>
      <c r="AK30" s="4"/>
      <c r="AL30" s="4"/>
      <c r="AM30" s="4"/>
      <c r="AN30" s="4"/>
      <c r="AO30" s="4"/>
      <c r="AP30" s="5"/>
      <c r="AQ30" s="5"/>
      <c r="AR30" s="5"/>
      <c r="AS30" s="5">
        <v>0</v>
      </c>
      <c r="AT30" s="5">
        <v>0</v>
      </c>
      <c r="AU30" s="5">
        <v>0</v>
      </c>
    </row>
    <row r="31" spans="1:48" ht="18" customHeight="1" x14ac:dyDescent="0.15">
      <c r="A31" s="64" t="s">
        <v>51</v>
      </c>
      <c r="B31" s="60"/>
      <c r="C31" s="60" t="s">
        <v>32</v>
      </c>
      <c r="D31" s="60" t="s">
        <v>59</v>
      </c>
      <c r="E31" s="61" t="s">
        <v>60</v>
      </c>
      <c r="F31" s="129"/>
      <c r="G31" s="59">
        <f>H31</f>
        <v>26</v>
      </c>
      <c r="H31" s="4">
        <f>RANK(L31,$L$6:$L$95,0)</f>
        <v>26</v>
      </c>
      <c r="I31" s="4">
        <f>LARGE(($N31:$AZ31),1)</f>
        <v>142.79999999999998</v>
      </c>
      <c r="J31" s="4">
        <f>LARGE(($N31:$AZ31),2)</f>
        <v>134.51612903225805</v>
      </c>
      <c r="K31" s="4">
        <f>LARGE(($N31:$AZ31),3)</f>
        <v>132.58064516129031</v>
      </c>
      <c r="L31" s="5">
        <f>SUM(I31+J31+K31)</f>
        <v>409.89677419354831</v>
      </c>
      <c r="M31" s="6"/>
      <c r="N31" s="4">
        <v>0</v>
      </c>
      <c r="O31" s="4">
        <v>0</v>
      </c>
      <c r="P31" s="4">
        <f>IF(ISNA(VLOOKUP($E31,'TT Horseshoe SS-1'!$A$12:$F$986,6,FALSE))=TRUE,"0",VLOOKUP($E31,'TT Horseshoe SS-1'!$A$12:$F$986,6,FALSE))</f>
        <v>35.581395348837184</v>
      </c>
      <c r="Q31" s="4">
        <f>IF(ISNA(VLOOKUP($E31,'TT Horseshoe SS-2'!$A$12:$F$986,6,FALSE))=TRUE,"0",VLOOKUP($E31,'TT Horseshoe SS-2'!$A$12:$F$986,6,FALSE))</f>
        <v>116.51162790697678</v>
      </c>
      <c r="R31" s="4" t="str">
        <f>IF(ISNA(VLOOKUP($E31,'NorAm Copper SS'!$A$12:$F$986,6,FALSE))=TRUE,"0",VLOOKUP($E31,'NorAm Copper SS'!$A$12:$F$986,6,FALSE))</f>
        <v>0</v>
      </c>
      <c r="S31" s="4" t="str">
        <f>IF(ISNA(VLOOKUP($E31,'CC Sun Peaks BA'!$A$12:$F$986,6,FALSE))=TRUE,"0",VLOOKUP($E31,'CC Sun Peaks BA'!$A$12:$F$986,6,FALSE))</f>
        <v>0</v>
      </c>
      <c r="T31" s="4" t="str">
        <f>IF(ISNA(VLOOKUP($E31,'CC Sun Peaks SS'!$A$12:$F$986,6,FALSE))=TRUE,"0",VLOOKUP($E31,'CC Sun Peaks SS'!$A$12:$F$986,6,FALSE))</f>
        <v>0</v>
      </c>
      <c r="U31" s="4">
        <f>IF(ISNA(VLOOKUP($E31,'TT MSLM SS-1'!$A$12:$F$986,6,FALSE))=TRUE,"0",VLOOKUP($E31,'TT MSLM SS-1'!$A$12:$F$986,6,FALSE))</f>
        <v>124.6153846153845</v>
      </c>
      <c r="V31" s="4">
        <f>IF(ISNA(VLOOKUP($E31,'TT MSLM SS-2'!$A$12:$F$986,6,FALSE))=TRUE,"0",VLOOKUP($E31,'TT MSLM SS-2'!$A$12:$F$986,6,FALSE))</f>
        <v>142.79999999999998</v>
      </c>
      <c r="W31" s="4" t="str">
        <f>IF(ISNA(VLOOKUP($E31,'NorAm Mammoth SS'!$A$12:$F$986,6,FALSE))=TRUE,"0",VLOOKUP($E31,'NorAm Mammoth SS'!$A$12:$F$986,6,FALSE))</f>
        <v>0</v>
      </c>
      <c r="X31" s="4">
        <f>IF(ISNA(VLOOKUP($E31,'PROV SS'!$A$12:$F$986,6,FALSE))=TRUE,"0",VLOOKUP($E31,'PROV SS'!$A$12:$F$986,6,FALSE))</f>
        <v>134.51612903225805</v>
      </c>
      <c r="Y31" s="4">
        <f>IF(ISNA(VLOOKUP($E31,'PROV BA'!$A$12:$F$986,6,FALSE))=TRUE,"0",VLOOKUP($E31,'PROV BA'!$A$12:$F$986,6,FALSE))</f>
        <v>132.58064516129031</v>
      </c>
      <c r="Z31" s="4" t="str">
        <f>IF(ISNA(VLOOKUP($E31,'CC Horseshoe BA-1'!$A$12:$H$986,8,FALSE))=TRUE,"0",VLOOKUP($E31,'CC Horseshoe BA-1'!$A$12:$H$986,8,FALSE))</f>
        <v>0</v>
      </c>
      <c r="AA31" s="4" t="str">
        <f>IF(ISNA(VLOOKUP($E31,'CC Horseshoe BA-2'!$A$12:$F$986,6,FALSE))=TRUE,"0",VLOOKUP($E31,'CC Horseshoe BA-2'!$A$12:$F$986,6,FALSE))</f>
        <v>0</v>
      </c>
      <c r="AB31" s="4" t="str">
        <f>IF(ISNA(VLOOKUP($E31,'NorAm Aspen SS'!$A$12:$F$986,6,FALSE))=TRUE,"0",VLOOKUP($E31,'NorAm Aspen SS'!$A$12:$F$986,6,FALSE))</f>
        <v>0</v>
      </c>
      <c r="AC31" s="4" t="str">
        <f>IF(ISNA(VLOOKUP($E31,'JR+CC Halfpipe'!$A$12:$F$986,6,FALSE))=TRUE,"0",VLOOKUP($E31,'JR+CC Halfpipe'!$A$12:$F$986,6,FALSE))</f>
        <v>0</v>
      </c>
      <c r="AD31" s="4" t="str">
        <f>IF(ISNA(VLOOKUP($E31,'JR Nat SS'!$A$12:$F$986,6,FALSE))=TRUE,"0",VLOOKUP($E31,'JR Nat SS'!$A$12:$F$986,6,FALSE))</f>
        <v>0</v>
      </c>
      <c r="AE31" s="4" t="str">
        <f>IF(ISNA(VLOOKUP($E31,'JR Nat BA'!$A$12:$F$986,6,FALSE))=TRUE,"0",VLOOKUP($E31,'JR Nat BA'!$A$12:$F$986,6,FALSE))</f>
        <v>0</v>
      </c>
      <c r="AF31" s="4" t="str">
        <f>IF(ISNA(VLOOKUP($E31,'NorAm Stoneham SS'!$A$12:$F$986,6,FALSE))=TRUE,"0",VLOOKUP($E31,'NorAm Stoneham SS'!$A$12:$F$986,6,FALSE))</f>
        <v>0</v>
      </c>
      <c r="AG31" s="4" t="str">
        <f>IF(ISNA(VLOOKUP($E31,'NorAm Stoneham BA'!$A$12:$H$987,8,FALSE))=TRUE,"0",VLOOKUP($E31,'NorAm Stoneham BA'!$A$12:$H$987,8,FALSE))</f>
        <v>0</v>
      </c>
      <c r="AH31" s="4" t="str">
        <f>IF(ISNA(VLOOKUP($E31,'SR Nats SS'!$A$12:$F$986,6,FALSE))=TRUE,"0",VLOOKUP($E31,'SR Nats SS'!$A$12:$F$986,6,FALSE))</f>
        <v>0</v>
      </c>
      <c r="AI31" s="4" t="str">
        <f>IF(ISNA(VLOOKUP($E31,'SR Nats BA'!$A$12:$F$986,6,FALSE))=TRUE,"0",VLOOKUP($E31,'SR Nats BA'!$A$12:$F$986,6,FALSE))</f>
        <v>0</v>
      </c>
      <c r="AJ31" s="4"/>
      <c r="AK31" s="4"/>
      <c r="AL31" s="4"/>
      <c r="AM31" s="4"/>
      <c r="AN31" s="4"/>
      <c r="AO31" s="4"/>
      <c r="AP31" s="5"/>
      <c r="AQ31" s="5"/>
      <c r="AR31" s="5"/>
      <c r="AS31" s="5"/>
      <c r="AT31" s="5"/>
      <c r="AU31" s="5"/>
    </row>
    <row r="32" spans="1:48" ht="18" customHeight="1" x14ac:dyDescent="0.15">
      <c r="A32" s="64" t="s">
        <v>51</v>
      </c>
      <c r="B32" s="60"/>
      <c r="C32" s="60" t="s">
        <v>32</v>
      </c>
      <c r="D32" s="60" t="s">
        <v>27</v>
      </c>
      <c r="E32" s="61" t="s">
        <v>171</v>
      </c>
      <c r="F32" s="129"/>
      <c r="G32" s="59">
        <f>H32</f>
        <v>27</v>
      </c>
      <c r="H32" s="4">
        <f>RANK(L32,$L$6:$L$95,0)</f>
        <v>27</v>
      </c>
      <c r="I32" s="4">
        <f>LARGE(($N32:$AZ32),1)</f>
        <v>137.99999999999997</v>
      </c>
      <c r="J32" s="4">
        <f>LARGE(($N32:$AZ32),2)</f>
        <v>132.58064516129031</v>
      </c>
      <c r="K32" s="4">
        <f>LARGE(($N32:$AZ32),3)</f>
        <v>130.64516129032256</v>
      </c>
      <c r="L32" s="5">
        <f>SUM(I32+J32+K32)</f>
        <v>401.22580645161281</v>
      </c>
      <c r="M32" s="6"/>
      <c r="N32" s="4">
        <v>0</v>
      </c>
      <c r="O32" s="4">
        <v>0</v>
      </c>
      <c r="P32" s="4">
        <f>IF(ISNA(VLOOKUP($E32,'TT Horseshoe SS-1'!$A$12:$F$986,6,FALSE))=TRUE,"0",VLOOKUP($E32,'TT Horseshoe SS-1'!$A$12:$F$986,6,FALSE))</f>
        <v>105.34883720930235</v>
      </c>
      <c r="Q32" s="4">
        <f>IF(ISNA(VLOOKUP($E32,'TT Horseshoe SS-2'!$A$12:$F$986,6,FALSE))=TRUE,"0",VLOOKUP($E32,'TT Horseshoe SS-2'!$A$12:$F$986,6,FALSE))</f>
        <v>77.44186046511625</v>
      </c>
      <c r="R32" s="4" t="str">
        <f>IF(ISNA(VLOOKUP($E32,'NorAm Copper SS'!$A$12:$F$986,6,FALSE))=TRUE,"0",VLOOKUP($E32,'NorAm Copper SS'!$A$12:$F$986,6,FALSE))</f>
        <v>0</v>
      </c>
      <c r="S32" s="4" t="str">
        <f>IF(ISNA(VLOOKUP($E32,'CC Sun Peaks BA'!$A$12:$F$986,6,FALSE))=TRUE,"0",VLOOKUP($E32,'CC Sun Peaks BA'!$A$12:$F$986,6,FALSE))</f>
        <v>0</v>
      </c>
      <c r="T32" s="4" t="str">
        <f>IF(ISNA(VLOOKUP($E32,'CC Sun Peaks SS'!$A$12:$F$986,6,FALSE))=TRUE,"0",VLOOKUP($E32,'CC Sun Peaks SS'!$A$12:$F$986,6,FALSE))</f>
        <v>0</v>
      </c>
      <c r="U32" s="4">
        <f>IF(ISNA(VLOOKUP($E32,'TT MSLM SS-1'!$A$12:$F$986,6,FALSE))=TRUE,"0",VLOOKUP($E32,'TT MSLM SS-1'!$A$12:$F$986,6,FALSE))</f>
        <v>50.769230769230688</v>
      </c>
      <c r="V32" s="4">
        <f>IF(ISNA(VLOOKUP($E32,'TT MSLM SS-2'!$A$12:$F$986,6,FALSE))=TRUE,"0",VLOOKUP($E32,'TT MSLM SS-2'!$A$12:$F$986,6,FALSE))</f>
        <v>137.99999999999997</v>
      </c>
      <c r="W32" s="4" t="str">
        <f>IF(ISNA(VLOOKUP($E32,'NorAm Mammoth SS'!$A$12:$F$986,6,FALSE))=TRUE,"0",VLOOKUP($E32,'NorAm Mammoth SS'!$A$12:$F$986,6,FALSE))</f>
        <v>0</v>
      </c>
      <c r="X32" s="4">
        <f>IF(ISNA(VLOOKUP($E32,'PROV SS'!$A$12:$F$986,6,FALSE))=TRUE,"0",VLOOKUP($E32,'PROV SS'!$A$12:$F$986,6,FALSE))</f>
        <v>132.58064516129031</v>
      </c>
      <c r="Y32" s="4">
        <f>IF(ISNA(VLOOKUP($E32,'PROV BA'!$A$12:$F$986,6,FALSE))=TRUE,"0",VLOOKUP($E32,'PROV BA'!$A$12:$F$986,6,FALSE))</f>
        <v>130.64516129032256</v>
      </c>
      <c r="Z32" s="4" t="str">
        <f>IF(ISNA(VLOOKUP($E32,'CC Horseshoe BA-1'!$A$12:$H$986,8,FALSE))=TRUE,"0",VLOOKUP($E32,'CC Horseshoe BA-1'!$A$12:$H$986,8,FALSE))</f>
        <v>0</v>
      </c>
      <c r="AA32" s="4" t="str">
        <f>IF(ISNA(VLOOKUP($E32,'CC Horseshoe BA-2'!$A$12:$F$986,6,FALSE))=TRUE,"0",VLOOKUP($E32,'CC Horseshoe BA-2'!$A$12:$F$986,6,FALSE))</f>
        <v>0</v>
      </c>
      <c r="AB32" s="4" t="str">
        <f>IF(ISNA(VLOOKUP($E32,'NorAm Aspen SS'!$A$12:$F$986,6,FALSE))=TRUE,"0",VLOOKUP($E32,'NorAm Aspen SS'!$A$12:$F$986,6,FALSE))</f>
        <v>0</v>
      </c>
      <c r="AC32" s="4" t="str">
        <f>IF(ISNA(VLOOKUP($E32,'JR+CC Halfpipe'!$A$12:$F$986,6,FALSE))=TRUE,"0",VLOOKUP($E32,'JR+CC Halfpipe'!$A$12:$F$986,6,FALSE))</f>
        <v>0</v>
      </c>
      <c r="AD32" s="4" t="str">
        <f>IF(ISNA(VLOOKUP($E32,'JR Nat SS'!$A$12:$F$986,6,FALSE))=TRUE,"0",VLOOKUP($E32,'JR Nat SS'!$A$12:$F$986,6,FALSE))</f>
        <v>0</v>
      </c>
      <c r="AE32" s="4" t="str">
        <f>IF(ISNA(VLOOKUP($E32,'JR Nat BA'!$A$12:$F$986,6,FALSE))=TRUE,"0",VLOOKUP($E32,'JR Nat BA'!$A$12:$F$986,6,FALSE))</f>
        <v>0</v>
      </c>
      <c r="AF32" s="4" t="str">
        <f>IF(ISNA(VLOOKUP($E32,'NorAm Stoneham SS'!$A$12:$F$986,6,FALSE))=TRUE,"0",VLOOKUP($E32,'NorAm Stoneham SS'!$A$12:$F$986,6,FALSE))</f>
        <v>0</v>
      </c>
      <c r="AG32" s="4" t="str">
        <f>IF(ISNA(VLOOKUP($E32,'NorAm Stoneham BA'!$A$12:$H$987,8,FALSE))=TRUE,"0",VLOOKUP($E32,'NorAm Stoneham BA'!$A$12:$H$987,8,FALSE))</f>
        <v>0</v>
      </c>
      <c r="AH32" s="4" t="str">
        <f>IF(ISNA(VLOOKUP($E32,'SR Nats SS'!$A$12:$F$986,6,FALSE))=TRUE,"0",VLOOKUP($E32,'SR Nats SS'!$A$12:$F$986,6,FALSE))</f>
        <v>0</v>
      </c>
      <c r="AI32" s="4" t="str">
        <f>IF(ISNA(VLOOKUP($E32,'SR Nats BA'!$A$12:$F$986,6,FALSE))=TRUE,"0",VLOOKUP($E32,'SR Nats BA'!$A$12:$F$986,6,FALSE))</f>
        <v>0</v>
      </c>
      <c r="AJ32" s="4"/>
      <c r="AK32" s="4"/>
      <c r="AL32" s="4"/>
      <c r="AM32" s="4"/>
      <c r="AN32" s="4"/>
      <c r="AO32" s="4"/>
      <c r="AP32" s="5"/>
      <c r="AQ32" s="5"/>
      <c r="AR32" s="5"/>
      <c r="AS32" s="5"/>
      <c r="AT32" s="5"/>
      <c r="AU32" s="5"/>
    </row>
    <row r="33" spans="1:47" ht="18" customHeight="1" x14ac:dyDescent="0.15">
      <c r="A33" s="64" t="s">
        <v>198</v>
      </c>
      <c r="B33" s="60"/>
      <c r="C33" s="60" t="s">
        <v>32</v>
      </c>
      <c r="D33" s="60" t="s">
        <v>59</v>
      </c>
      <c r="E33" s="61" t="s">
        <v>165</v>
      </c>
      <c r="F33" s="129"/>
      <c r="G33" s="59">
        <f>H33</f>
        <v>28</v>
      </c>
      <c r="H33" s="4">
        <f>RANK(L33,$L$6:$L$95,0)</f>
        <v>28</v>
      </c>
      <c r="I33" s="4">
        <f>LARGE(($N33:$AZ33),1)</f>
        <v>130.64516129032256</v>
      </c>
      <c r="J33" s="4">
        <f>LARGE(($N33:$AZ33),2)</f>
        <v>130.46511627906983</v>
      </c>
      <c r="K33" s="4">
        <f>LARGE(($N33:$AZ33),3)</f>
        <v>126.77419354838707</v>
      </c>
      <c r="L33" s="5">
        <f>SUM(I33+J33+K33)</f>
        <v>387.88447111777947</v>
      </c>
      <c r="M33" s="6"/>
      <c r="N33" s="4">
        <v>0</v>
      </c>
      <c r="O33" s="4">
        <v>0</v>
      </c>
      <c r="P33" s="4">
        <f>IF(ISNA(VLOOKUP($E33,'TT Horseshoe SS-1'!$A$12:$F$986,6,FALSE))=TRUE,"0",VLOOKUP($E33,'TT Horseshoe SS-1'!$A$12:$F$986,6,FALSE))</f>
        <v>130.46511627906983</v>
      </c>
      <c r="Q33" s="4">
        <f>IF(ISNA(VLOOKUP($E33,'TT Horseshoe SS-2'!$A$12:$F$986,6,FALSE))=TRUE,"0",VLOOKUP($E33,'TT Horseshoe SS-2'!$A$12:$F$986,6,FALSE))</f>
        <v>113.72093023255817</v>
      </c>
      <c r="R33" s="4" t="str">
        <f>IF(ISNA(VLOOKUP($E33,'NorAm Copper SS'!$A$12:$F$986,6,FALSE))=TRUE,"0",VLOOKUP($E33,'NorAm Copper SS'!$A$12:$F$986,6,FALSE))</f>
        <v>0</v>
      </c>
      <c r="S33" s="4" t="str">
        <f>IF(ISNA(VLOOKUP($E33,'CC Sun Peaks BA'!$A$12:$F$986,6,FALSE))=TRUE,"0",VLOOKUP($E33,'CC Sun Peaks BA'!$A$12:$F$986,6,FALSE))</f>
        <v>0</v>
      </c>
      <c r="T33" s="4" t="str">
        <f>IF(ISNA(VLOOKUP($E33,'CC Sun Peaks SS'!$A$12:$F$986,6,FALSE))=TRUE,"0",VLOOKUP($E33,'CC Sun Peaks SS'!$A$12:$F$986,6,FALSE))</f>
        <v>0</v>
      </c>
      <c r="U33" s="4">
        <f>IF(ISNA(VLOOKUP($E33,'TT MSLM SS-1'!$A$12:$F$986,6,FALSE))=TRUE,"0",VLOOKUP($E33,'TT MSLM SS-1'!$A$12:$F$986,6,FALSE))</f>
        <v>119.99999999999989</v>
      </c>
      <c r="V33" s="4">
        <f>IF(ISNA(VLOOKUP($E33,'TT MSLM SS-2'!$A$12:$F$986,6,FALSE))=TRUE,"0",VLOOKUP($E33,'TT MSLM SS-2'!$A$12:$F$986,6,FALSE))</f>
        <v>123.59999999999994</v>
      </c>
      <c r="W33" s="4" t="str">
        <f>IF(ISNA(VLOOKUP($E33,'NorAm Mammoth SS'!$A$12:$F$986,6,FALSE))=TRUE,"0",VLOOKUP($E33,'NorAm Mammoth SS'!$A$12:$F$986,6,FALSE))</f>
        <v>0</v>
      </c>
      <c r="X33" s="4">
        <f>IF(ISNA(VLOOKUP($E33,'PROV SS'!$A$12:$F$986,6,FALSE))=TRUE,"0",VLOOKUP($E33,'PROV SS'!$A$12:$F$986,6,FALSE))</f>
        <v>130.64516129032256</v>
      </c>
      <c r="Y33" s="4">
        <f>IF(ISNA(VLOOKUP($E33,'PROV BA'!$A$12:$F$986,6,FALSE))=TRUE,"0",VLOOKUP($E33,'PROV BA'!$A$12:$F$986,6,FALSE))</f>
        <v>126.77419354838707</v>
      </c>
      <c r="Z33" s="4" t="str">
        <f>IF(ISNA(VLOOKUP($E33,'CC Horseshoe BA-1'!$A$12:$H$986,8,FALSE))=TRUE,"0",VLOOKUP($E33,'CC Horseshoe BA-1'!$A$12:$H$986,8,FALSE))</f>
        <v>0</v>
      </c>
      <c r="AA33" s="4" t="str">
        <f>IF(ISNA(VLOOKUP($E33,'CC Horseshoe BA-2'!$A$12:$F$986,6,FALSE))=TRUE,"0",VLOOKUP($E33,'CC Horseshoe BA-2'!$A$12:$F$986,6,FALSE))</f>
        <v>0</v>
      </c>
      <c r="AB33" s="4" t="str">
        <f>IF(ISNA(VLOOKUP($E33,'NorAm Aspen SS'!$A$12:$F$986,6,FALSE))=TRUE,"0",VLOOKUP($E33,'NorAm Aspen SS'!$A$12:$F$986,6,FALSE))</f>
        <v>0</v>
      </c>
      <c r="AC33" s="4" t="str">
        <f>IF(ISNA(VLOOKUP($E33,'JR+CC Halfpipe'!$A$12:$F$986,6,FALSE))=TRUE,"0",VLOOKUP($E33,'JR+CC Halfpipe'!$A$12:$F$986,6,FALSE))</f>
        <v>0</v>
      </c>
      <c r="AD33" s="4" t="str">
        <f>IF(ISNA(VLOOKUP($E33,'JR Nat SS'!$A$12:$F$986,6,FALSE))=TRUE,"0",VLOOKUP($E33,'JR Nat SS'!$A$12:$F$986,6,FALSE))</f>
        <v>0</v>
      </c>
      <c r="AE33" s="4" t="str">
        <f>IF(ISNA(VLOOKUP($E33,'JR Nat BA'!$A$12:$F$986,6,FALSE))=TRUE,"0",VLOOKUP($E33,'JR Nat BA'!$A$12:$F$986,6,FALSE))</f>
        <v>0</v>
      </c>
      <c r="AF33" s="4" t="str">
        <f>IF(ISNA(VLOOKUP($E33,'NorAm Stoneham SS'!$A$12:$F$986,6,FALSE))=TRUE,"0",VLOOKUP($E33,'NorAm Stoneham SS'!$A$12:$F$986,6,FALSE))</f>
        <v>0</v>
      </c>
      <c r="AG33" s="4" t="str">
        <f>IF(ISNA(VLOOKUP($E33,'NorAm Stoneham BA'!$A$12:$H$987,8,FALSE))=TRUE,"0",VLOOKUP($E33,'NorAm Stoneham BA'!$A$12:$H$987,8,FALSE))</f>
        <v>0</v>
      </c>
      <c r="AH33" s="4" t="str">
        <f>IF(ISNA(VLOOKUP($E33,'SR Nats SS'!$A$12:$F$986,6,FALSE))=TRUE,"0",VLOOKUP($E33,'SR Nats SS'!$A$12:$F$986,6,FALSE))</f>
        <v>0</v>
      </c>
      <c r="AI33" s="4" t="str">
        <f>IF(ISNA(VLOOKUP($E33,'SR Nats BA'!$A$12:$F$986,6,FALSE))=TRUE,"0",VLOOKUP($E33,'SR Nats BA'!$A$12:$F$986,6,FALSE))</f>
        <v>0</v>
      </c>
      <c r="AJ33" s="4"/>
      <c r="AK33" s="4"/>
      <c r="AL33" s="4"/>
      <c r="AM33" s="4"/>
      <c r="AN33" s="4"/>
      <c r="AO33" s="4"/>
      <c r="AP33" s="5"/>
      <c r="AQ33" s="5"/>
      <c r="AR33" s="5"/>
      <c r="AS33" s="5">
        <v>0</v>
      </c>
      <c r="AT33" s="5">
        <v>0</v>
      </c>
      <c r="AU33" s="5">
        <v>0</v>
      </c>
    </row>
    <row r="34" spans="1:47" ht="18" customHeight="1" x14ac:dyDescent="0.15">
      <c r="A34" s="64" t="s">
        <v>43</v>
      </c>
      <c r="B34" s="60"/>
      <c r="C34" s="60" t="s">
        <v>32</v>
      </c>
      <c r="D34" s="60" t="s">
        <v>48</v>
      </c>
      <c r="E34" s="61" t="s">
        <v>73</v>
      </c>
      <c r="F34" s="129"/>
      <c r="G34" s="59">
        <f>H34</f>
        <v>29</v>
      </c>
      <c r="H34" s="4">
        <f>RANK(L34,$L$6:$L$95,0)</f>
        <v>29</v>
      </c>
      <c r="I34" s="4">
        <f>LARGE(($N34:$AZ34),1)</f>
        <v>135.59999999999997</v>
      </c>
      <c r="J34" s="4">
        <f>LARGE(($N34:$AZ34),2)</f>
        <v>129.23076923076911</v>
      </c>
      <c r="K34" s="4">
        <f>LARGE(($N34:$AZ34),3)</f>
        <v>122.90322580645159</v>
      </c>
      <c r="L34" s="5">
        <f>SUM(I34+J34+K34)</f>
        <v>387.73399503722067</v>
      </c>
      <c r="M34" s="6"/>
      <c r="N34" s="4">
        <v>0</v>
      </c>
      <c r="O34" s="4">
        <v>0</v>
      </c>
      <c r="P34" s="4" t="str">
        <f>IF(ISNA(VLOOKUP($E34,'TT Horseshoe SS-1'!$A$12:$F$986,6,FALSE))=TRUE,"0",VLOOKUP($E34,'TT Horseshoe SS-1'!$A$12:$F$986,6,FALSE))</f>
        <v>0</v>
      </c>
      <c r="Q34" s="4" t="str">
        <f>IF(ISNA(VLOOKUP($E34,'TT Horseshoe SS-2'!$A$12:$F$986,6,FALSE))=TRUE,"0",VLOOKUP($E34,'TT Horseshoe SS-2'!$A$12:$F$986,6,FALSE))</f>
        <v>0</v>
      </c>
      <c r="R34" s="4" t="str">
        <f>IF(ISNA(VLOOKUP($E34,'NorAm Copper SS'!$A$12:$F$986,6,FALSE))=TRUE,"0",VLOOKUP($E34,'NorAm Copper SS'!$A$12:$F$986,6,FALSE))</f>
        <v>0</v>
      </c>
      <c r="S34" s="4" t="str">
        <f>IF(ISNA(VLOOKUP($E34,'CC Sun Peaks BA'!$A$12:$F$986,6,FALSE))=TRUE,"0",VLOOKUP($E34,'CC Sun Peaks BA'!$A$12:$F$986,6,FALSE))</f>
        <v>0</v>
      </c>
      <c r="T34" s="4" t="str">
        <f>IF(ISNA(VLOOKUP($E34,'CC Sun Peaks SS'!$A$12:$F$986,6,FALSE))=TRUE,"0",VLOOKUP($E34,'CC Sun Peaks SS'!$A$12:$F$986,6,FALSE))</f>
        <v>0</v>
      </c>
      <c r="U34" s="4">
        <f>IF(ISNA(VLOOKUP($E34,'TT MSLM SS-1'!$A$12:$F$986,6,FALSE))=TRUE,"0",VLOOKUP($E34,'TT MSLM SS-1'!$A$12:$F$986,6,FALSE))</f>
        <v>129.23076923076911</v>
      </c>
      <c r="V34" s="4">
        <f>IF(ISNA(VLOOKUP($E34,'TT MSLM SS-2'!$A$12:$F$986,6,FALSE))=TRUE,"0",VLOOKUP($E34,'TT MSLM SS-2'!$A$12:$F$986,6,FALSE))</f>
        <v>135.59999999999997</v>
      </c>
      <c r="W34" s="4" t="str">
        <f>IF(ISNA(VLOOKUP($E34,'NorAm Mammoth SS'!$A$12:$F$986,6,FALSE))=TRUE,"0",VLOOKUP($E34,'NorAm Mammoth SS'!$A$12:$F$986,6,FALSE))</f>
        <v>0</v>
      </c>
      <c r="X34" s="4">
        <f>IF(ISNA(VLOOKUP($E34,'PROV SS'!$A$12:$F$986,6,FALSE))=TRUE,"0",VLOOKUP($E34,'PROV SS'!$A$12:$F$986,6,FALSE))</f>
        <v>122.90322580645159</v>
      </c>
      <c r="Y34" s="4">
        <f>IF(ISNA(VLOOKUP($E34,'PROV BA'!$A$12:$F$986,6,FALSE))=TRUE,"0",VLOOKUP($E34,'PROV BA'!$A$12:$F$986,6,FALSE))</f>
        <v>122.90322580645159</v>
      </c>
      <c r="Z34" s="4" t="str">
        <f>IF(ISNA(VLOOKUP($E34,'CC Horseshoe BA-1'!$A$12:$H$986,8,FALSE))=TRUE,"0",VLOOKUP($E34,'CC Horseshoe BA-1'!$A$12:$H$986,8,FALSE))</f>
        <v>0</v>
      </c>
      <c r="AA34" s="4" t="str">
        <f>IF(ISNA(VLOOKUP($E34,'CC Horseshoe BA-2'!$A$12:$F$986,6,FALSE))=TRUE,"0",VLOOKUP($E34,'CC Horseshoe BA-2'!$A$12:$F$986,6,FALSE))</f>
        <v>0</v>
      </c>
      <c r="AB34" s="4" t="str">
        <f>IF(ISNA(VLOOKUP($E34,'NorAm Aspen SS'!$A$12:$F$986,6,FALSE))=TRUE,"0",VLOOKUP($E34,'NorAm Aspen SS'!$A$12:$F$986,6,FALSE))</f>
        <v>0</v>
      </c>
      <c r="AC34" s="4" t="str">
        <f>IF(ISNA(VLOOKUP($E34,'JR+CC Halfpipe'!$A$12:$F$986,6,FALSE))=TRUE,"0",VLOOKUP($E34,'JR+CC Halfpipe'!$A$12:$F$986,6,FALSE))</f>
        <v>0</v>
      </c>
      <c r="AD34" s="4" t="str">
        <f>IF(ISNA(VLOOKUP($E34,'JR Nat SS'!$A$12:$F$986,6,FALSE))=TRUE,"0",VLOOKUP($E34,'JR Nat SS'!$A$12:$F$986,6,FALSE))</f>
        <v>0</v>
      </c>
      <c r="AE34" s="4" t="str">
        <f>IF(ISNA(VLOOKUP($E34,'JR Nat BA'!$A$12:$F$986,6,FALSE))=TRUE,"0",VLOOKUP($E34,'JR Nat BA'!$A$12:$F$986,6,FALSE))</f>
        <v>0</v>
      </c>
      <c r="AF34" s="4" t="str">
        <f>IF(ISNA(VLOOKUP($E34,'NorAm Stoneham SS'!$A$12:$F$986,6,FALSE))=TRUE,"0",VLOOKUP($E34,'NorAm Stoneham SS'!$A$12:$F$986,6,FALSE))</f>
        <v>0</v>
      </c>
      <c r="AG34" s="4" t="str">
        <f>IF(ISNA(VLOOKUP($E34,'NorAm Stoneham BA'!$A$12:$H$987,8,FALSE))=TRUE,"0",VLOOKUP($E34,'NorAm Stoneham BA'!$A$12:$H$987,8,FALSE))</f>
        <v>0</v>
      </c>
      <c r="AH34" s="4" t="str">
        <f>IF(ISNA(VLOOKUP($E34,'SR Nats SS'!$A$12:$F$986,6,FALSE))=TRUE,"0",VLOOKUP($E34,'SR Nats SS'!$A$12:$F$986,6,FALSE))</f>
        <v>0</v>
      </c>
      <c r="AI34" s="4" t="str">
        <f>IF(ISNA(VLOOKUP($E34,'SR Nats BA'!$A$12:$F$986,6,FALSE))=TRUE,"0",VLOOKUP($E34,'SR Nats BA'!$A$12:$F$986,6,FALSE))</f>
        <v>0</v>
      </c>
      <c r="AJ34" s="4"/>
      <c r="AK34" s="4"/>
      <c r="AL34" s="4"/>
      <c r="AM34" s="4"/>
      <c r="AN34" s="4"/>
      <c r="AO34" s="4"/>
      <c r="AP34" s="5"/>
      <c r="AQ34" s="5"/>
      <c r="AR34" s="5"/>
      <c r="AS34" s="5"/>
      <c r="AT34" s="5"/>
      <c r="AU34" s="5"/>
    </row>
    <row r="35" spans="1:47" ht="18" customHeight="1" x14ac:dyDescent="0.15">
      <c r="A35" s="64" t="s">
        <v>83</v>
      </c>
      <c r="B35" s="60"/>
      <c r="C35" s="60" t="s">
        <v>32</v>
      </c>
      <c r="D35" s="60" t="s">
        <v>48</v>
      </c>
      <c r="E35" s="61" t="s">
        <v>192</v>
      </c>
      <c r="F35" s="129"/>
      <c r="G35" s="59">
        <f>H35</f>
        <v>30</v>
      </c>
      <c r="H35" s="4">
        <f>RANK(L35,$L$6:$L$95,0)</f>
        <v>30</v>
      </c>
      <c r="I35" s="4">
        <f>LARGE(($N35:$AZ35),1)</f>
        <v>133.84615384615375</v>
      </c>
      <c r="J35" s="4">
        <f>LARGE(($N35:$AZ35),2)</f>
        <v>128.70967741935482</v>
      </c>
      <c r="K35" s="4">
        <f>LARGE(($N35:$AZ35),3)</f>
        <v>124.88372093023261</v>
      </c>
      <c r="L35" s="5">
        <f>SUM(I35+J35+K35)</f>
        <v>387.43955219574116</v>
      </c>
      <c r="M35" s="6"/>
      <c r="N35" s="4">
        <v>0</v>
      </c>
      <c r="O35" s="4">
        <v>0</v>
      </c>
      <c r="P35" s="4">
        <f>IF(ISNA(VLOOKUP($E35,'TT Horseshoe SS-1'!$A$12:$F$986,6,FALSE))=TRUE,"0",VLOOKUP($E35,'TT Horseshoe SS-1'!$A$12:$F$986,6,FALSE))</f>
        <v>38.372093023255786</v>
      </c>
      <c r="Q35" s="4">
        <f>IF(ISNA(VLOOKUP($E35,'TT Horseshoe SS-2'!$A$12:$F$986,6,FALSE))=TRUE,"0",VLOOKUP($E35,'TT Horseshoe SS-2'!$A$12:$F$986,6,FALSE))</f>
        <v>124.88372093023261</v>
      </c>
      <c r="R35" s="4" t="str">
        <f>IF(ISNA(VLOOKUP($E35,'NorAm Copper SS'!$A$12:$F$986,6,FALSE))=TRUE,"0",VLOOKUP($E35,'NorAm Copper SS'!$A$12:$F$986,6,FALSE))</f>
        <v>0</v>
      </c>
      <c r="S35" s="4" t="str">
        <f>IF(ISNA(VLOOKUP($E35,'CC Sun Peaks BA'!$A$12:$F$986,6,FALSE))=TRUE,"0",VLOOKUP($E35,'CC Sun Peaks BA'!$A$12:$F$986,6,FALSE))</f>
        <v>0</v>
      </c>
      <c r="T35" s="4" t="str">
        <f>IF(ISNA(VLOOKUP($E35,'CC Sun Peaks SS'!$A$12:$F$986,6,FALSE))=TRUE,"0",VLOOKUP($E35,'CC Sun Peaks SS'!$A$12:$F$986,6,FALSE))</f>
        <v>0</v>
      </c>
      <c r="U35" s="4">
        <f>IF(ISNA(VLOOKUP($E35,'TT MSLM SS-1'!$A$12:$F$986,6,FALSE))=TRUE,"0",VLOOKUP($E35,'TT MSLM SS-1'!$A$12:$F$986,6,FALSE))</f>
        <v>133.84615384615375</v>
      </c>
      <c r="V35" s="4">
        <f>IF(ISNA(VLOOKUP($E35,'TT MSLM SS-2'!$A$12:$F$986,6,FALSE))=TRUE,"0",VLOOKUP($E35,'TT MSLM SS-2'!$A$12:$F$986,6,FALSE))</f>
        <v>0</v>
      </c>
      <c r="W35" s="4" t="str">
        <f>IF(ISNA(VLOOKUP($E35,'NorAm Mammoth SS'!$A$12:$F$986,6,FALSE))=TRUE,"0",VLOOKUP($E35,'NorAm Mammoth SS'!$A$12:$F$986,6,FALSE))</f>
        <v>0</v>
      </c>
      <c r="X35" s="4">
        <f>IF(ISNA(VLOOKUP($E35,'PROV SS'!$A$12:$F$986,6,FALSE))=TRUE,"0",VLOOKUP($E35,'PROV SS'!$A$12:$F$986,6,FALSE))</f>
        <v>43.548387096774093</v>
      </c>
      <c r="Y35" s="4">
        <f>IF(ISNA(VLOOKUP($E35,'PROV BA'!$A$12:$F$986,6,FALSE))=TRUE,"0",VLOOKUP($E35,'PROV BA'!$A$12:$F$986,6,FALSE))</f>
        <v>128.70967741935482</v>
      </c>
      <c r="Z35" s="4" t="str">
        <f>IF(ISNA(VLOOKUP($E35,'CC Horseshoe BA-1'!$A$12:$H$986,8,FALSE))=TRUE,"0",VLOOKUP($E35,'CC Horseshoe BA-1'!$A$12:$H$986,8,FALSE))</f>
        <v>0</v>
      </c>
      <c r="AA35" s="4" t="str">
        <f>IF(ISNA(VLOOKUP($E35,'CC Horseshoe BA-2'!$A$12:$F$986,6,FALSE))=TRUE,"0",VLOOKUP($E35,'CC Horseshoe BA-2'!$A$12:$F$986,6,FALSE))</f>
        <v>0</v>
      </c>
      <c r="AB35" s="4" t="str">
        <f>IF(ISNA(VLOOKUP($E35,'NorAm Aspen SS'!$A$12:$F$986,6,FALSE))=TRUE,"0",VLOOKUP($E35,'NorAm Aspen SS'!$A$12:$F$986,6,FALSE))</f>
        <v>0</v>
      </c>
      <c r="AC35" s="4" t="str">
        <f>IF(ISNA(VLOOKUP($E35,'JR+CC Halfpipe'!$A$12:$F$986,6,FALSE))=TRUE,"0",VLOOKUP($E35,'JR+CC Halfpipe'!$A$12:$F$986,6,FALSE))</f>
        <v>0</v>
      </c>
      <c r="AD35" s="4" t="str">
        <f>IF(ISNA(VLOOKUP($E35,'JR Nat SS'!$A$12:$F$986,6,FALSE))=TRUE,"0",VLOOKUP($E35,'JR Nat SS'!$A$12:$F$986,6,FALSE))</f>
        <v>0</v>
      </c>
      <c r="AE35" s="4" t="str">
        <f>IF(ISNA(VLOOKUP($E35,'JR Nat BA'!$A$12:$F$986,6,FALSE))=TRUE,"0",VLOOKUP($E35,'JR Nat BA'!$A$12:$F$986,6,FALSE))</f>
        <v>0</v>
      </c>
      <c r="AF35" s="4" t="str">
        <f>IF(ISNA(VLOOKUP($E35,'NorAm Stoneham SS'!$A$12:$F$986,6,FALSE))=TRUE,"0",VLOOKUP($E35,'NorAm Stoneham SS'!$A$12:$F$986,6,FALSE))</f>
        <v>0</v>
      </c>
      <c r="AG35" s="4" t="str">
        <f>IF(ISNA(VLOOKUP($E35,'NorAm Stoneham BA'!$A$12:$H$987,8,FALSE))=TRUE,"0",VLOOKUP($E35,'NorAm Stoneham BA'!$A$12:$H$987,8,FALSE))</f>
        <v>0</v>
      </c>
      <c r="AH35" s="4" t="str">
        <f>IF(ISNA(VLOOKUP($E35,'SR Nats SS'!$A$12:$F$986,6,FALSE))=TRUE,"0",VLOOKUP($E35,'SR Nats SS'!$A$12:$F$986,6,FALSE))</f>
        <v>0</v>
      </c>
      <c r="AI35" s="4" t="str">
        <f>IF(ISNA(VLOOKUP($E35,'SR Nats BA'!$A$12:$F$986,6,FALSE))=TRUE,"0",VLOOKUP($E35,'SR Nats BA'!$A$12:$F$986,6,FALSE))</f>
        <v>0</v>
      </c>
      <c r="AJ35" s="4"/>
      <c r="AK35" s="4"/>
      <c r="AL35" s="4"/>
      <c r="AM35" s="4"/>
      <c r="AN35" s="4"/>
      <c r="AO35" s="4"/>
      <c r="AP35" s="5"/>
      <c r="AQ35" s="5"/>
      <c r="AR35" s="5"/>
      <c r="AS35" s="5">
        <v>0</v>
      </c>
      <c r="AT35" s="5">
        <v>0</v>
      </c>
      <c r="AU35" s="5">
        <v>0</v>
      </c>
    </row>
    <row r="36" spans="1:47" ht="18" customHeight="1" x14ac:dyDescent="0.15">
      <c r="A36" s="64" t="s">
        <v>51</v>
      </c>
      <c r="B36" s="60"/>
      <c r="C36" s="60" t="s">
        <v>32</v>
      </c>
      <c r="D36" s="60" t="s">
        <v>29</v>
      </c>
      <c r="E36" s="61" t="s">
        <v>67</v>
      </c>
      <c r="F36" s="129"/>
      <c r="G36" s="59">
        <f>H36</f>
        <v>31</v>
      </c>
      <c r="H36" s="4">
        <f>RANK(L36,$L$6:$L$95,0)</f>
        <v>31</v>
      </c>
      <c r="I36" s="4">
        <f>LARGE(($N36:$AZ36),1)</f>
        <v>127.67441860465122</v>
      </c>
      <c r="J36" s="4">
        <f>LARGE(($N36:$AZ36),2)</f>
        <v>127.67441860465122</v>
      </c>
      <c r="K36" s="4">
        <f>LARGE(($N36:$AZ36),3)</f>
        <v>124.83870967741933</v>
      </c>
      <c r="L36" s="5">
        <f>SUM(I36+J36+K36)</f>
        <v>380.18754688672175</v>
      </c>
      <c r="M36" s="6"/>
      <c r="N36" s="4">
        <v>0</v>
      </c>
      <c r="O36" s="4">
        <v>0</v>
      </c>
      <c r="P36" s="4">
        <f>IF(ISNA(VLOOKUP($E36,'TT Horseshoe SS-1'!$A$12:$F$986,6,FALSE))=TRUE,"0",VLOOKUP($E36,'TT Horseshoe SS-1'!$A$12:$F$986,6,FALSE))</f>
        <v>127.67441860465122</v>
      </c>
      <c r="Q36" s="4">
        <f>IF(ISNA(VLOOKUP($E36,'TT Horseshoe SS-2'!$A$12:$F$986,6,FALSE))=TRUE,"0",VLOOKUP($E36,'TT Horseshoe SS-2'!$A$12:$F$986,6,FALSE))</f>
        <v>127.67441860465122</v>
      </c>
      <c r="R36" s="4" t="str">
        <f>IF(ISNA(VLOOKUP($E36,'NorAm Copper SS'!$A$12:$F$986,6,FALSE))=TRUE,"0",VLOOKUP($E36,'NorAm Copper SS'!$A$12:$F$986,6,FALSE))</f>
        <v>0</v>
      </c>
      <c r="S36" s="4" t="str">
        <f>IF(ISNA(VLOOKUP($E36,'CC Sun Peaks BA'!$A$12:$F$986,6,FALSE))=TRUE,"0",VLOOKUP($E36,'CC Sun Peaks BA'!$A$12:$F$986,6,FALSE))</f>
        <v>0</v>
      </c>
      <c r="T36" s="4" t="str">
        <f>IF(ISNA(VLOOKUP($E36,'CC Sun Peaks SS'!$A$12:$F$986,6,FALSE))=TRUE,"0",VLOOKUP($E36,'CC Sun Peaks SS'!$A$12:$F$986,6,FALSE))</f>
        <v>0</v>
      </c>
      <c r="U36" s="4">
        <f>IF(ISNA(VLOOKUP($E36,'TT MSLM SS-1'!$A$12:$F$986,6,FALSE))=TRUE,"0",VLOOKUP($E36,'TT MSLM SS-1'!$A$12:$F$986,6,FALSE))</f>
        <v>0</v>
      </c>
      <c r="V36" s="4" t="str">
        <f>IF(ISNA(VLOOKUP($E36,'TT MSLM SS-2'!$A$12:$F$986,6,FALSE))=TRUE,"0",VLOOKUP($E36,'TT MSLM SS-2'!$A$12:$F$986,6,FALSE))</f>
        <v>0</v>
      </c>
      <c r="W36" s="4" t="str">
        <f>IF(ISNA(VLOOKUP($E36,'NorAm Mammoth SS'!$A$12:$F$986,6,FALSE))=TRUE,"0",VLOOKUP($E36,'NorAm Mammoth SS'!$A$12:$F$986,6,FALSE))</f>
        <v>0</v>
      </c>
      <c r="X36" s="4">
        <f>IF(ISNA(VLOOKUP($E36,'PROV SS'!$A$12:$F$986,6,FALSE))=TRUE,"0",VLOOKUP($E36,'PROV SS'!$A$12:$F$986,6,FALSE))</f>
        <v>124.83870967741933</v>
      </c>
      <c r="Y36" s="4">
        <f>IF(ISNA(VLOOKUP($E36,'PROV BA'!$A$12:$F$986,6,FALSE))=TRUE,"0",VLOOKUP($E36,'PROV BA'!$A$12:$F$986,6,FALSE))</f>
        <v>111.29032258064512</v>
      </c>
      <c r="Z36" s="4" t="str">
        <f>IF(ISNA(VLOOKUP($E36,'CC Horseshoe BA-1'!$A$12:$H$986,8,FALSE))=TRUE,"0",VLOOKUP($E36,'CC Horseshoe BA-1'!$A$12:$H$986,8,FALSE))</f>
        <v>0</v>
      </c>
      <c r="AA36" s="4" t="str">
        <f>IF(ISNA(VLOOKUP($E36,'CC Horseshoe BA-2'!$A$12:$F$986,6,FALSE))=TRUE,"0",VLOOKUP($E36,'CC Horseshoe BA-2'!$A$12:$F$986,6,FALSE))</f>
        <v>0</v>
      </c>
      <c r="AB36" s="4" t="str">
        <f>IF(ISNA(VLOOKUP($E36,'NorAm Aspen SS'!$A$12:$F$986,6,FALSE))=TRUE,"0",VLOOKUP($E36,'NorAm Aspen SS'!$A$12:$F$986,6,FALSE))</f>
        <v>0</v>
      </c>
      <c r="AC36" s="4" t="str">
        <f>IF(ISNA(VLOOKUP($E36,'JR+CC Halfpipe'!$A$12:$F$986,6,FALSE))=TRUE,"0",VLOOKUP($E36,'JR+CC Halfpipe'!$A$12:$F$986,6,FALSE))</f>
        <v>0</v>
      </c>
      <c r="AD36" s="4" t="str">
        <f>IF(ISNA(VLOOKUP($E36,'JR Nat SS'!$A$12:$F$986,6,FALSE))=TRUE,"0",VLOOKUP($E36,'JR Nat SS'!$A$12:$F$986,6,FALSE))</f>
        <v>0</v>
      </c>
      <c r="AE36" s="4" t="str">
        <f>IF(ISNA(VLOOKUP($E36,'JR Nat BA'!$A$12:$F$986,6,FALSE))=TRUE,"0",VLOOKUP($E36,'JR Nat BA'!$A$12:$F$986,6,FALSE))</f>
        <v>0</v>
      </c>
      <c r="AF36" s="4" t="str">
        <f>IF(ISNA(VLOOKUP($E36,'NorAm Stoneham SS'!$A$12:$F$986,6,FALSE))=TRUE,"0",VLOOKUP($E36,'NorAm Stoneham SS'!$A$12:$F$986,6,FALSE))</f>
        <v>0</v>
      </c>
      <c r="AG36" s="4" t="str">
        <f>IF(ISNA(VLOOKUP($E36,'NorAm Stoneham BA'!$A$12:$H$987,8,FALSE))=TRUE,"0",VLOOKUP($E36,'NorAm Stoneham BA'!$A$12:$H$987,8,FALSE))</f>
        <v>0</v>
      </c>
      <c r="AH36" s="4" t="str">
        <f>IF(ISNA(VLOOKUP($E36,'SR Nats SS'!$A$12:$F$986,6,FALSE))=TRUE,"0",VLOOKUP($E36,'SR Nats SS'!$A$12:$F$986,6,FALSE))</f>
        <v>0</v>
      </c>
      <c r="AI36" s="4" t="str">
        <f>IF(ISNA(VLOOKUP($E36,'SR Nats BA'!$A$12:$F$986,6,FALSE))=TRUE,"0",VLOOKUP($E36,'SR Nats BA'!$A$12:$F$986,6,FALSE))</f>
        <v>0</v>
      </c>
      <c r="AJ36" s="4"/>
      <c r="AK36" s="4"/>
      <c r="AL36" s="4"/>
      <c r="AM36" s="4"/>
      <c r="AN36" s="4"/>
      <c r="AO36" s="4"/>
      <c r="AP36" s="5"/>
      <c r="AQ36" s="5"/>
      <c r="AR36" s="5"/>
      <c r="AS36" s="5"/>
      <c r="AT36" s="5"/>
      <c r="AU36" s="5"/>
    </row>
    <row r="37" spans="1:47" ht="18" customHeight="1" x14ac:dyDescent="0.15">
      <c r="A37" s="64" t="s">
        <v>51</v>
      </c>
      <c r="B37" s="60"/>
      <c r="C37" s="60" t="s">
        <v>32</v>
      </c>
      <c r="D37" s="60" t="s">
        <v>29</v>
      </c>
      <c r="E37" s="61" t="s">
        <v>166</v>
      </c>
      <c r="F37" s="129"/>
      <c r="G37" s="59">
        <f>H37</f>
        <v>32</v>
      </c>
      <c r="H37" s="4">
        <f>RANK(L37,$L$6:$L$95,0)</f>
        <v>32</v>
      </c>
      <c r="I37" s="4">
        <f>LARGE(($N37:$AZ37),1)</f>
        <v>138.38709677419354</v>
      </c>
      <c r="J37" s="4">
        <f>LARGE(($N37:$AZ37),2)</f>
        <v>119.30232558139539</v>
      </c>
      <c r="K37" s="4">
        <f>LARGE(($N37:$AZ37),3)</f>
        <v>119.30232558139539</v>
      </c>
      <c r="L37" s="5">
        <f>SUM(I37+J37+K37)</f>
        <v>376.99174793698432</v>
      </c>
      <c r="M37" s="6"/>
      <c r="N37" s="4">
        <v>0</v>
      </c>
      <c r="O37" s="4">
        <v>0</v>
      </c>
      <c r="P37" s="4">
        <f>IF(ISNA(VLOOKUP($E37,'TT Horseshoe SS-1'!$A$12:$F$986,6,FALSE))=TRUE,"0",VLOOKUP($E37,'TT Horseshoe SS-1'!$A$12:$F$986,6,FALSE))</f>
        <v>119.30232558139539</v>
      </c>
      <c r="Q37" s="4">
        <f>IF(ISNA(VLOOKUP($E37,'TT Horseshoe SS-2'!$A$12:$F$986,6,FALSE))=TRUE,"0",VLOOKUP($E37,'TT Horseshoe SS-2'!$A$12:$F$986,6,FALSE))</f>
        <v>119.30232558139539</v>
      </c>
      <c r="R37" s="4" t="str">
        <f>IF(ISNA(VLOOKUP($E37,'NorAm Copper SS'!$A$12:$F$986,6,FALSE))=TRUE,"0",VLOOKUP($E37,'NorAm Copper SS'!$A$12:$F$986,6,FALSE))</f>
        <v>0</v>
      </c>
      <c r="S37" s="4" t="str">
        <f>IF(ISNA(VLOOKUP($E37,'CC Sun Peaks BA'!$A$12:$F$986,6,FALSE))=TRUE,"0",VLOOKUP($E37,'CC Sun Peaks BA'!$A$12:$F$986,6,FALSE))</f>
        <v>0</v>
      </c>
      <c r="T37" s="4" t="str">
        <f>IF(ISNA(VLOOKUP($E37,'CC Sun Peaks SS'!$A$12:$F$986,6,FALSE))=TRUE,"0",VLOOKUP($E37,'CC Sun Peaks SS'!$A$12:$F$986,6,FALSE))</f>
        <v>0</v>
      </c>
      <c r="U37" s="4">
        <f>IF(ISNA(VLOOKUP($E37,'TT MSLM SS-1'!$A$12:$F$986,6,FALSE))=TRUE,"0",VLOOKUP($E37,'TT MSLM SS-1'!$A$12:$F$986,6,FALSE))</f>
        <v>108.46153846153835</v>
      </c>
      <c r="V37" s="4">
        <f>IF(ISNA(VLOOKUP($E37,'TT MSLM SS-2'!$A$12:$F$986,6,FALSE))=TRUE,"0",VLOOKUP($E37,'TT MSLM SS-2'!$A$12:$F$986,6,FALSE))</f>
        <v>116.39999999999992</v>
      </c>
      <c r="W37" s="4" t="str">
        <f>IF(ISNA(VLOOKUP($E37,'NorAm Mammoth SS'!$A$12:$F$986,6,FALSE))=TRUE,"0",VLOOKUP($E37,'NorAm Mammoth SS'!$A$12:$F$986,6,FALSE))</f>
        <v>0</v>
      </c>
      <c r="X37" s="4">
        <f>IF(ISNA(VLOOKUP($E37,'PROV SS'!$A$12:$F$986,6,FALSE))=TRUE,"0",VLOOKUP($E37,'PROV SS'!$A$12:$F$986,6,FALSE))</f>
        <v>117.09677419354836</v>
      </c>
      <c r="Y37" s="4">
        <f>IF(ISNA(VLOOKUP($E37,'PROV BA'!$A$12:$F$986,6,FALSE))=TRUE,"0",VLOOKUP($E37,'PROV BA'!$A$12:$F$986,6,FALSE))</f>
        <v>138.38709677419354</v>
      </c>
      <c r="Z37" s="4" t="str">
        <f>IF(ISNA(VLOOKUP($E37,'CC Horseshoe BA-1'!$A$12:$H$986,8,FALSE))=TRUE,"0",VLOOKUP($E37,'CC Horseshoe BA-1'!$A$12:$H$986,8,FALSE))</f>
        <v>0</v>
      </c>
      <c r="AA37" s="4" t="str">
        <f>IF(ISNA(VLOOKUP($E37,'CC Horseshoe BA-2'!$A$12:$F$986,6,FALSE))=TRUE,"0",VLOOKUP($E37,'CC Horseshoe BA-2'!$A$12:$F$986,6,FALSE))</f>
        <v>0</v>
      </c>
      <c r="AB37" s="4" t="str">
        <f>IF(ISNA(VLOOKUP($E37,'NorAm Aspen SS'!$A$12:$F$986,6,FALSE))=TRUE,"0",VLOOKUP($E37,'NorAm Aspen SS'!$A$12:$F$986,6,FALSE))</f>
        <v>0</v>
      </c>
      <c r="AC37" s="4" t="str">
        <f>IF(ISNA(VLOOKUP($E37,'JR+CC Halfpipe'!$A$12:$F$986,6,FALSE))=TRUE,"0",VLOOKUP($E37,'JR+CC Halfpipe'!$A$12:$F$986,6,FALSE))</f>
        <v>0</v>
      </c>
      <c r="AD37" s="4" t="str">
        <f>IF(ISNA(VLOOKUP($E37,'JR Nat SS'!$A$12:$F$986,6,FALSE))=TRUE,"0",VLOOKUP($E37,'JR Nat SS'!$A$12:$F$986,6,FALSE))</f>
        <v>0</v>
      </c>
      <c r="AE37" s="4" t="str">
        <f>IF(ISNA(VLOOKUP($E37,'JR Nat BA'!$A$12:$F$986,6,FALSE))=TRUE,"0",VLOOKUP($E37,'JR Nat BA'!$A$12:$F$986,6,FALSE))</f>
        <v>0</v>
      </c>
      <c r="AF37" s="4" t="str">
        <f>IF(ISNA(VLOOKUP($E37,'NorAm Stoneham SS'!$A$12:$F$986,6,FALSE))=TRUE,"0",VLOOKUP($E37,'NorAm Stoneham SS'!$A$12:$F$986,6,FALSE))</f>
        <v>0</v>
      </c>
      <c r="AG37" s="4" t="str">
        <f>IF(ISNA(VLOOKUP($E37,'NorAm Stoneham BA'!$A$12:$H$987,8,FALSE))=TRUE,"0",VLOOKUP($E37,'NorAm Stoneham BA'!$A$12:$H$987,8,FALSE))</f>
        <v>0</v>
      </c>
      <c r="AH37" s="4" t="str">
        <f>IF(ISNA(VLOOKUP($E37,'SR Nats SS'!$A$12:$F$986,6,FALSE))=TRUE,"0",VLOOKUP($E37,'SR Nats SS'!$A$12:$F$986,6,FALSE))</f>
        <v>0</v>
      </c>
      <c r="AI37" s="4" t="str">
        <f>IF(ISNA(VLOOKUP($E37,'SR Nats BA'!$A$12:$F$986,6,FALSE))=TRUE,"0",VLOOKUP($E37,'SR Nats BA'!$A$12:$F$986,6,FALSE))</f>
        <v>0</v>
      </c>
      <c r="AJ37" s="4"/>
      <c r="AK37" s="4"/>
      <c r="AL37" s="4"/>
      <c r="AM37" s="4"/>
      <c r="AN37" s="4"/>
      <c r="AO37" s="4"/>
      <c r="AP37" s="5"/>
      <c r="AQ37" s="5"/>
      <c r="AR37" s="5"/>
      <c r="AS37" s="5">
        <v>0</v>
      </c>
      <c r="AT37" s="5">
        <v>0</v>
      </c>
      <c r="AU37" s="5">
        <v>0</v>
      </c>
    </row>
    <row r="38" spans="1:47" ht="18" customHeight="1" x14ac:dyDescent="0.15">
      <c r="A38" s="64" t="s">
        <v>51</v>
      </c>
      <c r="B38" s="60"/>
      <c r="C38" s="60" t="s">
        <v>32</v>
      </c>
      <c r="D38" s="60" t="s">
        <v>29</v>
      </c>
      <c r="E38" s="61" t="s">
        <v>173</v>
      </c>
      <c r="F38" s="129"/>
      <c r="G38" s="59">
        <f>H38</f>
        <v>33</v>
      </c>
      <c r="H38" s="4">
        <f>RANK(L38,$L$6:$L$95,0)</f>
        <v>33</v>
      </c>
      <c r="I38" s="4">
        <f>LARGE(($N38:$AZ38),1)</f>
        <v>126.77419354838707</v>
      </c>
      <c r="J38" s="4">
        <f>LARGE(($N38:$AZ38),2)</f>
        <v>124.83870967741933</v>
      </c>
      <c r="K38" s="4">
        <f>LARGE(($N38:$AZ38),3)</f>
        <v>121.19999999999993</v>
      </c>
      <c r="L38" s="5">
        <f>SUM(I38+J38+K38)</f>
        <v>372.81290322580634</v>
      </c>
      <c r="M38" s="6"/>
      <c r="N38" s="4">
        <v>0</v>
      </c>
      <c r="O38" s="4">
        <v>0</v>
      </c>
      <c r="P38" s="4">
        <f>IF(ISNA(VLOOKUP($E38,'TT Horseshoe SS-1'!$A$12:$F$986,6,FALSE))=TRUE,"0",VLOOKUP($E38,'TT Horseshoe SS-1'!$A$12:$F$986,6,FALSE))</f>
        <v>99.767441860465127</v>
      </c>
      <c r="Q38" s="4">
        <f>IF(ISNA(VLOOKUP($E38,'TT Horseshoe SS-2'!$A$12:$F$986,6,FALSE))=TRUE,"0",VLOOKUP($E38,'TT Horseshoe SS-2'!$A$12:$F$986,6,FALSE))</f>
        <v>52.325581395348799</v>
      </c>
      <c r="R38" s="4" t="str">
        <f>IF(ISNA(VLOOKUP($E38,'NorAm Copper SS'!$A$12:$F$986,6,FALSE))=TRUE,"0",VLOOKUP($E38,'NorAm Copper SS'!$A$12:$F$986,6,FALSE))</f>
        <v>0</v>
      </c>
      <c r="S38" s="4" t="str">
        <f>IF(ISNA(VLOOKUP($E38,'CC Sun Peaks BA'!$A$12:$F$986,6,FALSE))=TRUE,"0",VLOOKUP($E38,'CC Sun Peaks BA'!$A$12:$F$986,6,FALSE))</f>
        <v>0</v>
      </c>
      <c r="T38" s="4" t="str">
        <f>IF(ISNA(VLOOKUP($E38,'CC Sun Peaks SS'!$A$12:$F$986,6,FALSE))=TRUE,"0",VLOOKUP($E38,'CC Sun Peaks SS'!$A$12:$F$986,6,FALSE))</f>
        <v>0</v>
      </c>
      <c r="U38" s="4">
        <f>IF(ISNA(VLOOKUP($E38,'TT MSLM SS-1'!$A$12:$F$986,6,FALSE))=TRUE,"0",VLOOKUP($E38,'TT MSLM SS-1'!$A$12:$F$986,6,FALSE))</f>
        <v>115.38461538461527</v>
      </c>
      <c r="V38" s="4">
        <f>IF(ISNA(VLOOKUP($E38,'TT MSLM SS-2'!$A$12:$F$986,6,FALSE))=TRUE,"0",VLOOKUP($E38,'TT MSLM SS-2'!$A$12:$F$986,6,FALSE))</f>
        <v>121.19999999999993</v>
      </c>
      <c r="W38" s="4" t="str">
        <f>IF(ISNA(VLOOKUP($E38,'NorAm Mammoth SS'!$A$12:$F$986,6,FALSE))=TRUE,"0",VLOOKUP($E38,'NorAm Mammoth SS'!$A$12:$F$986,6,FALSE))</f>
        <v>0</v>
      </c>
      <c r="X38" s="4">
        <f>IF(ISNA(VLOOKUP($E38,'PROV SS'!$A$12:$F$986,6,FALSE))=TRUE,"0",VLOOKUP($E38,'PROV SS'!$A$12:$F$986,6,FALSE))</f>
        <v>126.77419354838707</v>
      </c>
      <c r="Y38" s="4">
        <f>IF(ISNA(VLOOKUP($E38,'PROV BA'!$A$12:$F$986,6,FALSE))=TRUE,"0",VLOOKUP($E38,'PROV BA'!$A$12:$F$986,6,FALSE))</f>
        <v>124.83870967741933</v>
      </c>
      <c r="Z38" s="4" t="str">
        <f>IF(ISNA(VLOOKUP($E38,'CC Horseshoe BA-1'!$A$12:$H$986,8,FALSE))=TRUE,"0",VLOOKUP($E38,'CC Horseshoe BA-1'!$A$12:$H$986,8,FALSE))</f>
        <v>0</v>
      </c>
      <c r="AA38" s="4" t="str">
        <f>IF(ISNA(VLOOKUP($E38,'CC Horseshoe BA-2'!$A$12:$F$986,6,FALSE))=TRUE,"0",VLOOKUP($E38,'CC Horseshoe BA-2'!$A$12:$F$986,6,FALSE))</f>
        <v>0</v>
      </c>
      <c r="AB38" s="4" t="str">
        <f>IF(ISNA(VLOOKUP($E38,'NorAm Aspen SS'!$A$12:$F$986,6,FALSE))=TRUE,"0",VLOOKUP($E38,'NorAm Aspen SS'!$A$12:$F$986,6,FALSE))</f>
        <v>0</v>
      </c>
      <c r="AC38" s="4" t="str">
        <f>IF(ISNA(VLOOKUP($E38,'JR+CC Halfpipe'!$A$12:$F$986,6,FALSE))=TRUE,"0",VLOOKUP($E38,'JR+CC Halfpipe'!$A$12:$F$986,6,FALSE))</f>
        <v>0</v>
      </c>
      <c r="AD38" s="4" t="str">
        <f>IF(ISNA(VLOOKUP($E38,'JR Nat SS'!$A$12:$F$986,6,FALSE))=TRUE,"0",VLOOKUP($E38,'JR Nat SS'!$A$12:$F$986,6,FALSE))</f>
        <v>0</v>
      </c>
      <c r="AE38" s="4" t="str">
        <f>IF(ISNA(VLOOKUP($E38,'JR Nat BA'!$A$12:$F$986,6,FALSE))=TRUE,"0",VLOOKUP($E38,'JR Nat BA'!$A$12:$F$986,6,FALSE))</f>
        <v>0</v>
      </c>
      <c r="AF38" s="4" t="str">
        <f>IF(ISNA(VLOOKUP($E38,'NorAm Stoneham SS'!$A$12:$F$986,6,FALSE))=TRUE,"0",VLOOKUP($E38,'NorAm Stoneham SS'!$A$12:$F$986,6,FALSE))</f>
        <v>0</v>
      </c>
      <c r="AG38" s="4" t="str">
        <f>IF(ISNA(VLOOKUP($E38,'NorAm Stoneham BA'!$A$12:$H$987,8,FALSE))=TRUE,"0",VLOOKUP($E38,'NorAm Stoneham BA'!$A$12:$H$987,8,FALSE))</f>
        <v>0</v>
      </c>
      <c r="AH38" s="4" t="str">
        <f>IF(ISNA(VLOOKUP($E38,'SR Nats SS'!$A$12:$F$986,6,FALSE))=TRUE,"0",VLOOKUP($E38,'SR Nats SS'!$A$12:$F$986,6,FALSE))</f>
        <v>0</v>
      </c>
      <c r="AI38" s="4" t="str">
        <f>IF(ISNA(VLOOKUP($E38,'SR Nats BA'!$A$12:$F$986,6,FALSE))=TRUE,"0",VLOOKUP($E38,'SR Nats BA'!$A$12:$F$986,6,FALSE))</f>
        <v>0</v>
      </c>
      <c r="AJ38" s="4"/>
      <c r="AK38" s="4"/>
      <c r="AL38" s="4"/>
      <c r="AM38" s="4"/>
      <c r="AN38" s="4"/>
      <c r="AO38" s="4"/>
      <c r="AP38" s="5"/>
      <c r="AQ38" s="5"/>
      <c r="AR38" s="5"/>
      <c r="AS38" s="5"/>
      <c r="AT38" s="5"/>
      <c r="AU38" s="5"/>
    </row>
    <row r="39" spans="1:47" ht="18" customHeight="1" x14ac:dyDescent="0.15">
      <c r="A39" s="64" t="s">
        <v>43</v>
      </c>
      <c r="B39" s="60"/>
      <c r="C39" s="60" t="s">
        <v>32</v>
      </c>
      <c r="D39" s="60" t="s">
        <v>59</v>
      </c>
      <c r="E39" s="61" t="s">
        <v>64</v>
      </c>
      <c r="F39" s="129"/>
      <c r="G39" s="59">
        <f>H39</f>
        <v>34</v>
      </c>
      <c r="H39" s="4">
        <f>RANK(L39,$L$6:$L$95,0)</f>
        <v>34</v>
      </c>
      <c r="I39" s="4">
        <f>LARGE(($N39:$AZ39),1)</f>
        <v>128.39999999999995</v>
      </c>
      <c r="J39" s="4">
        <f>LARGE(($N39:$AZ39),2)</f>
        <v>122.093023255814</v>
      </c>
      <c r="K39" s="4">
        <f>LARGE(($N39:$AZ39),3)</f>
        <v>115.16129032258061</v>
      </c>
      <c r="L39" s="5">
        <f>SUM(I39+J39+K39)</f>
        <v>365.65431357839458</v>
      </c>
      <c r="M39" s="6"/>
      <c r="N39" s="4">
        <v>0</v>
      </c>
      <c r="O39" s="4">
        <v>0</v>
      </c>
      <c r="P39" s="4">
        <f>IF(ISNA(VLOOKUP($E39,'TT Horseshoe SS-1'!$A$12:$F$986,6,FALSE))=TRUE,"0",VLOOKUP($E39,'TT Horseshoe SS-1'!$A$12:$F$986,6,FALSE))</f>
        <v>122.093023255814</v>
      </c>
      <c r="Q39" s="4">
        <f>IF(ISNA(VLOOKUP($E39,'TT Horseshoe SS-2'!$A$12:$F$986,6,FALSE))=TRUE,"0",VLOOKUP($E39,'TT Horseshoe SS-2'!$A$12:$F$986,6,FALSE))</f>
        <v>110.93023255813956</v>
      </c>
      <c r="R39" s="4" t="str">
        <f>IF(ISNA(VLOOKUP($E39,'NorAm Copper SS'!$A$12:$F$986,6,FALSE))=TRUE,"0",VLOOKUP($E39,'NorAm Copper SS'!$A$12:$F$986,6,FALSE))</f>
        <v>0</v>
      </c>
      <c r="S39" s="4" t="str">
        <f>IF(ISNA(VLOOKUP($E39,'CC Sun Peaks BA'!$A$12:$F$986,6,FALSE))=TRUE,"0",VLOOKUP($E39,'CC Sun Peaks BA'!$A$12:$F$986,6,FALSE))</f>
        <v>0</v>
      </c>
      <c r="T39" s="4" t="str">
        <f>IF(ISNA(VLOOKUP($E39,'CC Sun Peaks SS'!$A$12:$F$986,6,FALSE))=TRUE,"0",VLOOKUP($E39,'CC Sun Peaks SS'!$A$12:$F$986,6,FALSE))</f>
        <v>0</v>
      </c>
      <c r="U39" s="4">
        <f>IF(ISNA(VLOOKUP($E39,'TT MSLM SS-1'!$A$12:$F$986,6,FALSE))=TRUE,"0",VLOOKUP($E39,'TT MSLM SS-1'!$A$12:$F$986,6,FALSE))</f>
        <v>0</v>
      </c>
      <c r="V39" s="4">
        <f>IF(ISNA(VLOOKUP($E39,'TT MSLM SS-2'!$A$12:$F$986,6,FALSE))=TRUE,"0",VLOOKUP($E39,'TT MSLM SS-2'!$A$12:$F$986,6,FALSE))</f>
        <v>128.39999999999995</v>
      </c>
      <c r="W39" s="4" t="str">
        <f>IF(ISNA(VLOOKUP($E39,'NorAm Mammoth SS'!$A$12:$F$986,6,FALSE))=TRUE,"0",VLOOKUP($E39,'NorAm Mammoth SS'!$A$12:$F$986,6,FALSE))</f>
        <v>0</v>
      </c>
      <c r="X39" s="4">
        <f>IF(ISNA(VLOOKUP($E39,'PROV SS'!$A$12:$F$986,6,FALSE))=TRUE,"0",VLOOKUP($E39,'PROV SS'!$A$12:$F$986,6,FALSE))</f>
        <v>115.16129032258061</v>
      </c>
      <c r="Y39" s="4">
        <f>IF(ISNA(VLOOKUP($E39,'PROV BA'!$A$12:$F$986,6,FALSE))=TRUE,"0",VLOOKUP($E39,'PROV BA'!$A$12:$F$986,6,FALSE))</f>
        <v>88.064516129032199</v>
      </c>
      <c r="Z39" s="4" t="str">
        <f>IF(ISNA(VLOOKUP($E39,'CC Horseshoe BA-1'!$A$12:$H$986,8,FALSE))=TRUE,"0",VLOOKUP($E39,'CC Horseshoe BA-1'!$A$12:$H$986,8,FALSE))</f>
        <v>0</v>
      </c>
      <c r="AA39" s="4" t="str">
        <f>IF(ISNA(VLOOKUP($E39,'CC Horseshoe BA-2'!$A$12:$F$986,6,FALSE))=TRUE,"0",VLOOKUP($E39,'CC Horseshoe BA-2'!$A$12:$F$986,6,FALSE))</f>
        <v>0</v>
      </c>
      <c r="AB39" s="4" t="str">
        <f>IF(ISNA(VLOOKUP($E39,'NorAm Aspen SS'!$A$12:$F$986,6,FALSE))=TRUE,"0",VLOOKUP($E39,'NorAm Aspen SS'!$A$12:$F$986,6,FALSE))</f>
        <v>0</v>
      </c>
      <c r="AC39" s="4" t="str">
        <f>IF(ISNA(VLOOKUP($E39,'JR+CC Halfpipe'!$A$12:$F$986,6,FALSE))=TRUE,"0",VLOOKUP($E39,'JR+CC Halfpipe'!$A$12:$F$986,6,FALSE))</f>
        <v>0</v>
      </c>
      <c r="AD39" s="4" t="str">
        <f>IF(ISNA(VLOOKUP($E39,'JR Nat SS'!$A$12:$F$986,6,FALSE))=TRUE,"0",VLOOKUP($E39,'JR Nat SS'!$A$12:$F$986,6,FALSE))</f>
        <v>0</v>
      </c>
      <c r="AE39" s="4" t="str">
        <f>IF(ISNA(VLOOKUP($E39,'JR Nat BA'!$A$12:$F$986,6,FALSE))=TRUE,"0",VLOOKUP($E39,'JR Nat BA'!$A$12:$F$986,6,FALSE))</f>
        <v>0</v>
      </c>
      <c r="AF39" s="4" t="str">
        <f>IF(ISNA(VLOOKUP($E39,'NorAm Stoneham SS'!$A$12:$F$986,6,FALSE))=TRUE,"0",VLOOKUP($E39,'NorAm Stoneham SS'!$A$12:$F$986,6,FALSE))</f>
        <v>0</v>
      </c>
      <c r="AG39" s="4" t="str">
        <f>IF(ISNA(VLOOKUP($E39,'NorAm Stoneham BA'!$A$12:$H$987,8,FALSE))=TRUE,"0",VLOOKUP($E39,'NorAm Stoneham BA'!$A$12:$H$987,8,FALSE))</f>
        <v>0</v>
      </c>
      <c r="AH39" s="4" t="str">
        <f>IF(ISNA(VLOOKUP($E39,'SR Nats SS'!$A$12:$F$986,6,FALSE))=TRUE,"0",VLOOKUP($E39,'SR Nats SS'!$A$12:$F$986,6,FALSE))</f>
        <v>0</v>
      </c>
      <c r="AI39" s="4" t="str">
        <f>IF(ISNA(VLOOKUP($E39,'SR Nats BA'!$A$12:$F$986,6,FALSE))=TRUE,"0",VLOOKUP($E39,'SR Nats BA'!$A$12:$F$986,6,FALSE))</f>
        <v>0</v>
      </c>
      <c r="AJ39" s="4"/>
      <c r="AK39" s="4"/>
      <c r="AL39" s="4"/>
      <c r="AM39" s="4"/>
      <c r="AN39" s="4"/>
      <c r="AO39" s="4"/>
      <c r="AP39" s="5"/>
      <c r="AQ39" s="5"/>
      <c r="AR39" s="5"/>
      <c r="AS39" s="5"/>
      <c r="AT39" s="5"/>
      <c r="AU39" s="5"/>
    </row>
    <row r="40" spans="1:47" ht="18" customHeight="1" x14ac:dyDescent="0.15">
      <c r="A40" s="64" t="s">
        <v>83</v>
      </c>
      <c r="B40" s="60"/>
      <c r="C40" s="60" t="s">
        <v>32</v>
      </c>
      <c r="D40" s="60" t="s">
        <v>59</v>
      </c>
      <c r="E40" s="61" t="s">
        <v>167</v>
      </c>
      <c r="F40" s="129"/>
      <c r="G40" s="59">
        <f>H40</f>
        <v>35</v>
      </c>
      <c r="H40" s="4">
        <f>RANK(L40,$L$6:$L$95,0)</f>
        <v>35</v>
      </c>
      <c r="I40" s="4">
        <f>LARGE(($N40:$AZ40),1)</f>
        <v>119.0322580645161</v>
      </c>
      <c r="J40" s="4">
        <f>LARGE(($N40:$AZ40),2)</f>
        <v>116.51162790697678</v>
      </c>
      <c r="K40" s="4">
        <f>LARGE(($N40:$AZ40),3)</f>
        <v>113.99999999999991</v>
      </c>
      <c r="L40" s="5">
        <f>SUM(I40+J40+K40)</f>
        <v>349.54388597149284</v>
      </c>
      <c r="M40" s="6"/>
      <c r="N40" s="4">
        <v>0</v>
      </c>
      <c r="O40" s="4">
        <v>0</v>
      </c>
      <c r="P40" s="4">
        <f>IF(ISNA(VLOOKUP($E40,'TT Horseshoe SS-1'!$A$12:$F$986,6,FALSE))=TRUE,"0",VLOOKUP($E40,'TT Horseshoe SS-1'!$A$12:$F$986,6,FALSE))</f>
        <v>116.51162790697678</v>
      </c>
      <c r="Q40" s="4">
        <f>IF(ISNA(VLOOKUP($E40,'TT Horseshoe SS-2'!$A$12:$F$986,6,FALSE))=TRUE,"0",VLOOKUP($E40,'TT Horseshoe SS-2'!$A$12:$F$986,6,FALSE))</f>
        <v>108.13953488372096</v>
      </c>
      <c r="R40" s="4" t="str">
        <f>IF(ISNA(VLOOKUP($E40,'NorAm Copper SS'!$A$12:$F$986,6,FALSE))=TRUE,"0",VLOOKUP($E40,'NorAm Copper SS'!$A$12:$F$986,6,FALSE))</f>
        <v>0</v>
      </c>
      <c r="S40" s="4" t="str">
        <f>IF(ISNA(VLOOKUP($E40,'CC Sun Peaks BA'!$A$12:$F$986,6,FALSE))=TRUE,"0",VLOOKUP($E40,'CC Sun Peaks BA'!$A$12:$F$986,6,FALSE))</f>
        <v>0</v>
      </c>
      <c r="T40" s="4" t="str">
        <f>IF(ISNA(VLOOKUP($E40,'CC Sun Peaks SS'!$A$12:$F$986,6,FALSE))=TRUE,"0",VLOOKUP($E40,'CC Sun Peaks SS'!$A$12:$F$986,6,FALSE))</f>
        <v>0</v>
      </c>
      <c r="U40" s="4">
        <f>IF(ISNA(VLOOKUP($E40,'TT MSLM SS-1'!$A$12:$F$986,6,FALSE))=TRUE,"0",VLOOKUP($E40,'TT MSLM SS-1'!$A$12:$F$986,6,FALSE))</f>
        <v>101.53846153846143</v>
      </c>
      <c r="V40" s="4">
        <f>IF(ISNA(VLOOKUP($E40,'TT MSLM SS-2'!$A$12:$F$986,6,FALSE))=TRUE,"0",VLOOKUP($E40,'TT MSLM SS-2'!$A$12:$F$986,6,FALSE))</f>
        <v>113.99999999999991</v>
      </c>
      <c r="W40" s="4" t="str">
        <f>IF(ISNA(VLOOKUP($E40,'NorAm Mammoth SS'!$A$12:$F$986,6,FALSE))=TRUE,"0",VLOOKUP($E40,'NorAm Mammoth SS'!$A$12:$F$986,6,FALSE))</f>
        <v>0</v>
      </c>
      <c r="X40" s="4">
        <f>IF(ISNA(VLOOKUP($E40,'PROV SS'!$A$12:$F$986,6,FALSE))=TRUE,"0",VLOOKUP($E40,'PROV SS'!$A$12:$F$986,6,FALSE))</f>
        <v>119.0322580645161</v>
      </c>
      <c r="Y40" s="4">
        <f>IF(ISNA(VLOOKUP($E40,'PROV BA'!$A$12:$F$986,6,FALSE))=TRUE,"0",VLOOKUP($E40,'PROV BA'!$A$12:$F$986,6,FALSE))</f>
        <v>107.41935483870964</v>
      </c>
      <c r="Z40" s="4" t="str">
        <f>IF(ISNA(VLOOKUP($E40,'CC Horseshoe BA-1'!$A$12:$H$986,8,FALSE))=TRUE,"0",VLOOKUP($E40,'CC Horseshoe BA-1'!$A$12:$H$986,8,FALSE))</f>
        <v>0</v>
      </c>
      <c r="AA40" s="4" t="str">
        <f>IF(ISNA(VLOOKUP($E40,'CC Horseshoe BA-2'!$A$12:$F$986,6,FALSE))=TRUE,"0",VLOOKUP($E40,'CC Horseshoe BA-2'!$A$12:$F$986,6,FALSE))</f>
        <v>0</v>
      </c>
      <c r="AB40" s="4" t="str">
        <f>IF(ISNA(VLOOKUP($E40,'NorAm Aspen SS'!$A$12:$F$986,6,FALSE))=TRUE,"0",VLOOKUP($E40,'NorAm Aspen SS'!$A$12:$F$986,6,FALSE))</f>
        <v>0</v>
      </c>
      <c r="AC40" s="4" t="str">
        <f>IF(ISNA(VLOOKUP($E40,'JR+CC Halfpipe'!$A$12:$F$986,6,FALSE))=TRUE,"0",VLOOKUP($E40,'JR+CC Halfpipe'!$A$12:$F$986,6,FALSE))</f>
        <v>0</v>
      </c>
      <c r="AD40" s="4" t="str">
        <f>IF(ISNA(VLOOKUP($E40,'JR Nat SS'!$A$12:$F$986,6,FALSE))=TRUE,"0",VLOOKUP($E40,'JR Nat SS'!$A$12:$F$986,6,FALSE))</f>
        <v>0</v>
      </c>
      <c r="AE40" s="4" t="str">
        <f>IF(ISNA(VLOOKUP($E40,'JR Nat BA'!$A$12:$F$986,6,FALSE))=TRUE,"0",VLOOKUP($E40,'JR Nat BA'!$A$12:$F$986,6,FALSE))</f>
        <v>0</v>
      </c>
      <c r="AF40" s="4" t="str">
        <f>IF(ISNA(VLOOKUP($E40,'NorAm Stoneham SS'!$A$12:$F$986,6,FALSE))=TRUE,"0",VLOOKUP($E40,'NorAm Stoneham SS'!$A$12:$F$986,6,FALSE))</f>
        <v>0</v>
      </c>
      <c r="AG40" s="4" t="str">
        <f>IF(ISNA(VLOOKUP($E40,'NorAm Stoneham BA'!$A$12:$H$987,8,FALSE))=TRUE,"0",VLOOKUP($E40,'NorAm Stoneham BA'!$A$12:$H$987,8,FALSE))</f>
        <v>0</v>
      </c>
      <c r="AH40" s="4" t="str">
        <f>IF(ISNA(VLOOKUP($E40,'SR Nats SS'!$A$12:$F$986,6,FALSE))=TRUE,"0",VLOOKUP($E40,'SR Nats SS'!$A$12:$F$986,6,FALSE))</f>
        <v>0</v>
      </c>
      <c r="AI40" s="4" t="str">
        <f>IF(ISNA(VLOOKUP($E40,'SR Nats BA'!$A$12:$F$986,6,FALSE))=TRUE,"0",VLOOKUP($E40,'SR Nats BA'!$A$12:$F$986,6,FALSE))</f>
        <v>0</v>
      </c>
      <c r="AJ40" s="4"/>
      <c r="AK40" s="4"/>
      <c r="AL40" s="4"/>
      <c r="AM40" s="4"/>
      <c r="AN40" s="4"/>
      <c r="AO40" s="4"/>
      <c r="AP40" s="5"/>
      <c r="AQ40" s="5"/>
      <c r="AR40" s="5"/>
      <c r="AS40" s="5"/>
      <c r="AT40" s="5"/>
      <c r="AU40" s="5"/>
    </row>
    <row r="41" spans="1:47" ht="18" customHeight="1" x14ac:dyDescent="0.15">
      <c r="A41" s="64" t="s">
        <v>51</v>
      </c>
      <c r="B41" s="60"/>
      <c r="C41" s="60" t="s">
        <v>32</v>
      </c>
      <c r="D41" s="60" t="s">
        <v>29</v>
      </c>
      <c r="E41" s="61" t="s">
        <v>174</v>
      </c>
      <c r="F41" s="129"/>
      <c r="G41" s="59">
        <f>H41</f>
        <v>36</v>
      </c>
      <c r="H41" s="4">
        <f>RANK(L41,$L$6:$L$95,0)</f>
        <v>36</v>
      </c>
      <c r="I41" s="4">
        <f>LARGE(($N41:$AZ41),1)</f>
        <v>128.39999999999995</v>
      </c>
      <c r="J41" s="4">
        <f>LARGE(($N41:$AZ41),2)</f>
        <v>119.99999999999989</v>
      </c>
      <c r="K41" s="4">
        <f>LARGE(($N41:$AZ41),3)</f>
        <v>96.976744186046517</v>
      </c>
      <c r="L41" s="5">
        <f>SUM(I41+J41+K41)</f>
        <v>345.37674418604638</v>
      </c>
      <c r="M41" s="6"/>
      <c r="N41" s="4">
        <v>0</v>
      </c>
      <c r="O41" s="4">
        <v>0</v>
      </c>
      <c r="P41" s="4">
        <f>IF(ISNA(VLOOKUP($E41,'TT Horseshoe SS-1'!$A$12:$F$986,6,FALSE))=TRUE,"0",VLOOKUP($E41,'TT Horseshoe SS-1'!$A$12:$F$986,6,FALSE))</f>
        <v>96.976744186046517</v>
      </c>
      <c r="Q41" s="4">
        <f>IF(ISNA(VLOOKUP($E41,'TT Horseshoe SS-2'!$A$12:$F$986,6,FALSE))=TRUE,"0",VLOOKUP($E41,'TT Horseshoe SS-2'!$A$12:$F$986,6,FALSE))</f>
        <v>96.976744186046517</v>
      </c>
      <c r="R41" s="4" t="str">
        <f>IF(ISNA(VLOOKUP($E41,'NorAm Copper SS'!$A$12:$F$986,6,FALSE))=TRUE,"0",VLOOKUP($E41,'NorAm Copper SS'!$A$12:$F$986,6,FALSE))</f>
        <v>0</v>
      </c>
      <c r="S41" s="4" t="str">
        <f>IF(ISNA(VLOOKUP($E41,'CC Sun Peaks BA'!$A$12:$F$986,6,FALSE))=TRUE,"0",VLOOKUP($E41,'CC Sun Peaks BA'!$A$12:$F$986,6,FALSE))</f>
        <v>0</v>
      </c>
      <c r="T41" s="4" t="str">
        <f>IF(ISNA(VLOOKUP($E41,'CC Sun Peaks SS'!$A$12:$F$986,6,FALSE))=TRUE,"0",VLOOKUP($E41,'CC Sun Peaks SS'!$A$12:$F$986,6,FALSE))</f>
        <v>0</v>
      </c>
      <c r="U41" s="4">
        <f>IF(ISNA(VLOOKUP($E41,'TT MSLM SS-1'!$A$12:$F$986,6,FALSE))=TRUE,"0",VLOOKUP($E41,'TT MSLM SS-1'!$A$12:$F$986,6,FALSE))</f>
        <v>119.99999999999989</v>
      </c>
      <c r="V41" s="4">
        <f>IF(ISNA(VLOOKUP($E41,'TT MSLM SS-2'!$A$12:$F$986,6,FALSE))=TRUE,"0",VLOOKUP($E41,'TT MSLM SS-2'!$A$12:$F$986,6,FALSE))</f>
        <v>128.39999999999995</v>
      </c>
      <c r="W41" s="4" t="str">
        <f>IF(ISNA(VLOOKUP($E41,'NorAm Mammoth SS'!$A$12:$F$986,6,FALSE))=TRUE,"0",VLOOKUP($E41,'NorAm Mammoth SS'!$A$12:$F$986,6,FALSE))</f>
        <v>0</v>
      </c>
      <c r="X41" s="4">
        <f>IF(ISNA(VLOOKUP($E41,'PROV SS'!$A$12:$F$986,6,FALSE))=TRUE,"0",VLOOKUP($E41,'PROV SS'!$A$12:$F$986,6,FALSE))</f>
        <v>62.90322580645153</v>
      </c>
      <c r="Y41" s="4">
        <f>IF(ISNA(VLOOKUP($E41,'PROV BA'!$A$12:$F$986,6,FALSE))=TRUE,"0",VLOOKUP($E41,'PROV BA'!$A$12:$F$986,6,FALSE))</f>
        <v>49.354838709677324</v>
      </c>
      <c r="Z41" s="4" t="str">
        <f>IF(ISNA(VLOOKUP($E41,'CC Horseshoe BA-1'!$A$12:$H$986,8,FALSE))=TRUE,"0",VLOOKUP($E41,'CC Horseshoe BA-1'!$A$12:$H$986,8,FALSE))</f>
        <v>0</v>
      </c>
      <c r="AA41" s="4" t="str">
        <f>IF(ISNA(VLOOKUP($E41,'CC Horseshoe BA-2'!$A$12:$F$986,6,FALSE))=TRUE,"0",VLOOKUP($E41,'CC Horseshoe BA-2'!$A$12:$F$986,6,FALSE))</f>
        <v>0</v>
      </c>
      <c r="AB41" s="4" t="str">
        <f>IF(ISNA(VLOOKUP($E41,'NorAm Aspen SS'!$A$12:$F$986,6,FALSE))=TRUE,"0",VLOOKUP($E41,'NorAm Aspen SS'!$A$12:$F$986,6,FALSE))</f>
        <v>0</v>
      </c>
      <c r="AC41" s="4" t="str">
        <f>IF(ISNA(VLOOKUP($E41,'JR+CC Halfpipe'!$A$12:$F$986,6,FALSE))=TRUE,"0",VLOOKUP($E41,'JR+CC Halfpipe'!$A$12:$F$986,6,FALSE))</f>
        <v>0</v>
      </c>
      <c r="AD41" s="4" t="str">
        <f>IF(ISNA(VLOOKUP($E41,'JR Nat SS'!$A$12:$F$986,6,FALSE))=TRUE,"0",VLOOKUP($E41,'JR Nat SS'!$A$12:$F$986,6,FALSE))</f>
        <v>0</v>
      </c>
      <c r="AE41" s="4" t="str">
        <f>IF(ISNA(VLOOKUP($E41,'JR Nat BA'!$A$12:$F$986,6,FALSE))=TRUE,"0",VLOOKUP($E41,'JR Nat BA'!$A$12:$F$986,6,FALSE))</f>
        <v>0</v>
      </c>
      <c r="AF41" s="4" t="str">
        <f>IF(ISNA(VLOOKUP($E41,'NorAm Stoneham SS'!$A$12:$F$986,6,FALSE))=TRUE,"0",VLOOKUP($E41,'NorAm Stoneham SS'!$A$12:$F$986,6,FALSE))</f>
        <v>0</v>
      </c>
      <c r="AG41" s="4" t="str">
        <f>IF(ISNA(VLOOKUP($E41,'NorAm Stoneham BA'!$A$12:$H$987,8,FALSE))=TRUE,"0",VLOOKUP($E41,'NorAm Stoneham BA'!$A$12:$H$987,8,FALSE))</f>
        <v>0</v>
      </c>
      <c r="AH41" s="4" t="str">
        <f>IF(ISNA(VLOOKUP($E41,'SR Nats SS'!$A$12:$F$986,6,FALSE))=TRUE,"0",VLOOKUP($E41,'SR Nats SS'!$A$12:$F$986,6,FALSE))</f>
        <v>0</v>
      </c>
      <c r="AI41" s="4" t="str">
        <f>IF(ISNA(VLOOKUP($E41,'SR Nats BA'!$A$12:$F$986,6,FALSE))=TRUE,"0",VLOOKUP($E41,'SR Nats BA'!$A$12:$F$986,6,FALSE))</f>
        <v>0</v>
      </c>
      <c r="AJ41" s="4"/>
      <c r="AK41" s="4"/>
      <c r="AL41" s="4"/>
      <c r="AM41" s="4"/>
      <c r="AN41" s="4"/>
      <c r="AO41" s="4"/>
      <c r="AP41" s="5"/>
      <c r="AQ41" s="5"/>
      <c r="AR41" s="5"/>
      <c r="AS41" s="5">
        <v>0</v>
      </c>
      <c r="AT41" s="5">
        <v>0</v>
      </c>
      <c r="AU41" s="5">
        <v>0</v>
      </c>
    </row>
    <row r="42" spans="1:47" ht="18" customHeight="1" x14ac:dyDescent="0.15">
      <c r="A42" s="64" t="s">
        <v>51</v>
      </c>
      <c r="B42" s="60"/>
      <c r="C42" s="60" t="s">
        <v>32</v>
      </c>
      <c r="D42" s="60" t="s">
        <v>27</v>
      </c>
      <c r="E42" s="61" t="s">
        <v>180</v>
      </c>
      <c r="F42" s="129"/>
      <c r="G42" s="59">
        <f>H42</f>
        <v>37</v>
      </c>
      <c r="H42" s="4">
        <f>RANK(L42,$L$6:$L$95,0)</f>
        <v>37</v>
      </c>
      <c r="I42" s="4">
        <f>LARGE(($N42:$AZ42),1)</f>
        <v>124.6153846153845</v>
      </c>
      <c r="J42" s="4">
        <f>LARGE(($N42:$AZ42),2)</f>
        <v>118.79999999999993</v>
      </c>
      <c r="K42" s="4">
        <f>LARGE(($N42:$AZ42),3)</f>
        <v>97.741935483870918</v>
      </c>
      <c r="L42" s="5">
        <f>SUM(I42+J42+K42)</f>
        <v>341.15732009925534</v>
      </c>
      <c r="M42" s="6"/>
      <c r="N42" s="4">
        <v>0</v>
      </c>
      <c r="O42" s="4">
        <v>0</v>
      </c>
      <c r="P42" s="4">
        <f>IF(ISNA(VLOOKUP($E42,'TT Horseshoe SS-1'!$A$12:$F$986,6,FALSE))=TRUE,"0",VLOOKUP($E42,'TT Horseshoe SS-1'!$A$12:$F$986,6,FALSE))</f>
        <v>80.232558139534859</v>
      </c>
      <c r="Q42" s="4">
        <f>IF(ISNA(VLOOKUP($E42,'TT Horseshoe SS-2'!$A$12:$F$986,6,FALSE))=TRUE,"0",VLOOKUP($E42,'TT Horseshoe SS-2'!$A$12:$F$986,6,FALSE))</f>
        <v>0</v>
      </c>
      <c r="R42" s="4" t="str">
        <f>IF(ISNA(VLOOKUP($E42,'NorAm Copper SS'!$A$12:$F$986,6,FALSE))=TRUE,"0",VLOOKUP($E42,'NorAm Copper SS'!$A$12:$F$986,6,FALSE))</f>
        <v>0</v>
      </c>
      <c r="S42" s="4" t="str">
        <f>IF(ISNA(VLOOKUP($E42,'CC Sun Peaks BA'!$A$12:$F$986,6,FALSE))=TRUE,"0",VLOOKUP($E42,'CC Sun Peaks BA'!$A$12:$F$986,6,FALSE))</f>
        <v>0</v>
      </c>
      <c r="T42" s="4" t="str">
        <f>IF(ISNA(VLOOKUP($E42,'CC Sun Peaks SS'!$A$12:$F$986,6,FALSE))=TRUE,"0",VLOOKUP($E42,'CC Sun Peaks SS'!$A$12:$F$986,6,FALSE))</f>
        <v>0</v>
      </c>
      <c r="U42" s="4">
        <f>IF(ISNA(VLOOKUP($E42,'TT MSLM SS-1'!$A$12:$F$986,6,FALSE))=TRUE,"0",VLOOKUP($E42,'TT MSLM SS-1'!$A$12:$F$986,6,FALSE))</f>
        <v>124.6153846153845</v>
      </c>
      <c r="V42" s="4">
        <f>IF(ISNA(VLOOKUP($E42,'TT MSLM SS-2'!$A$12:$F$986,6,FALSE))=TRUE,"0",VLOOKUP($E42,'TT MSLM SS-2'!$A$12:$F$986,6,FALSE))</f>
        <v>118.79999999999993</v>
      </c>
      <c r="W42" s="4" t="str">
        <f>IF(ISNA(VLOOKUP($E42,'NorAm Mammoth SS'!$A$12:$F$986,6,FALSE))=TRUE,"0",VLOOKUP($E42,'NorAm Mammoth SS'!$A$12:$F$986,6,FALSE))</f>
        <v>0</v>
      </c>
      <c r="X42" s="4">
        <f>IF(ISNA(VLOOKUP($E42,'PROV SS'!$A$12:$F$986,6,FALSE))=TRUE,"0",VLOOKUP($E42,'PROV SS'!$A$12:$F$986,6,FALSE))</f>
        <v>97.741935483870918</v>
      </c>
      <c r="Y42" s="4">
        <f>IF(ISNA(VLOOKUP($E42,'PROV BA'!$A$12:$F$986,6,FALSE))=TRUE,"0",VLOOKUP($E42,'PROV BA'!$A$12:$F$986,6,FALSE))</f>
        <v>95.806451612903174</v>
      </c>
      <c r="Z42" s="4" t="str">
        <f>IF(ISNA(VLOOKUP($E42,'CC Horseshoe BA-1'!$A$12:$H$986,8,FALSE))=TRUE,"0",VLOOKUP($E42,'CC Horseshoe BA-1'!$A$12:$H$986,8,FALSE))</f>
        <v>0</v>
      </c>
      <c r="AA42" s="4" t="str">
        <f>IF(ISNA(VLOOKUP($E42,'CC Horseshoe BA-2'!$A$12:$F$986,6,FALSE))=TRUE,"0",VLOOKUP($E42,'CC Horseshoe BA-2'!$A$12:$F$986,6,FALSE))</f>
        <v>0</v>
      </c>
      <c r="AB42" s="4" t="str">
        <f>IF(ISNA(VLOOKUP($E42,'NorAm Aspen SS'!$A$12:$F$986,6,FALSE))=TRUE,"0",VLOOKUP($E42,'NorAm Aspen SS'!$A$12:$F$986,6,FALSE))</f>
        <v>0</v>
      </c>
      <c r="AC42" s="4" t="str">
        <f>IF(ISNA(VLOOKUP($E42,'JR+CC Halfpipe'!$A$12:$F$986,6,FALSE))=TRUE,"0",VLOOKUP($E42,'JR+CC Halfpipe'!$A$12:$F$986,6,FALSE))</f>
        <v>0</v>
      </c>
      <c r="AD42" s="4" t="str">
        <f>IF(ISNA(VLOOKUP($E42,'JR Nat SS'!$A$12:$F$986,6,FALSE))=TRUE,"0",VLOOKUP($E42,'JR Nat SS'!$A$12:$F$986,6,FALSE))</f>
        <v>0</v>
      </c>
      <c r="AE42" s="4" t="str">
        <f>IF(ISNA(VLOOKUP($E42,'JR Nat BA'!$A$12:$F$986,6,FALSE))=TRUE,"0",VLOOKUP($E42,'JR Nat BA'!$A$12:$F$986,6,FALSE))</f>
        <v>0</v>
      </c>
      <c r="AF42" s="4" t="str">
        <f>IF(ISNA(VLOOKUP($E42,'NorAm Stoneham SS'!$A$12:$F$986,6,FALSE))=TRUE,"0",VLOOKUP($E42,'NorAm Stoneham SS'!$A$12:$F$986,6,FALSE))</f>
        <v>0</v>
      </c>
      <c r="AG42" s="4" t="str">
        <f>IF(ISNA(VLOOKUP($E42,'NorAm Stoneham BA'!$A$12:$H$987,8,FALSE))=TRUE,"0",VLOOKUP($E42,'NorAm Stoneham BA'!$A$12:$H$987,8,FALSE))</f>
        <v>0</v>
      </c>
      <c r="AH42" s="4" t="str">
        <f>IF(ISNA(VLOOKUP($E42,'SR Nats SS'!$A$12:$F$986,6,FALSE))=TRUE,"0",VLOOKUP($E42,'SR Nats SS'!$A$12:$F$986,6,FALSE))</f>
        <v>0</v>
      </c>
      <c r="AI42" s="4" t="str">
        <f>IF(ISNA(VLOOKUP($E42,'SR Nats BA'!$A$12:$F$986,6,FALSE))=TRUE,"0",VLOOKUP($E42,'SR Nats BA'!$A$12:$F$986,6,FALSE))</f>
        <v>0</v>
      </c>
      <c r="AJ42" s="4"/>
      <c r="AK42" s="4"/>
      <c r="AL42" s="4"/>
      <c r="AM42" s="4"/>
      <c r="AN42" s="4"/>
      <c r="AO42" s="4"/>
      <c r="AP42" s="5"/>
      <c r="AQ42" s="5"/>
      <c r="AR42" s="5"/>
      <c r="AS42" s="5">
        <v>0</v>
      </c>
      <c r="AT42" s="5">
        <v>0</v>
      </c>
      <c r="AU42" s="5">
        <v>0</v>
      </c>
    </row>
    <row r="43" spans="1:47" ht="18" customHeight="1" x14ac:dyDescent="0.15">
      <c r="A43" s="64" t="s">
        <v>198</v>
      </c>
      <c r="B43" s="60"/>
      <c r="C43" s="60" t="s">
        <v>32</v>
      </c>
      <c r="D43" s="60" t="s">
        <v>27</v>
      </c>
      <c r="E43" s="61" t="s">
        <v>170</v>
      </c>
      <c r="F43" s="129"/>
      <c r="G43" s="59">
        <f>H43</f>
        <v>38</v>
      </c>
      <c r="H43" s="4">
        <f>RANK(L43,$L$6:$L$95,0)</f>
        <v>38</v>
      </c>
      <c r="I43" s="4">
        <f>LARGE(($N43:$AZ43),1)</f>
        <v>113.22580645161287</v>
      </c>
      <c r="J43" s="4">
        <f>LARGE(($N43:$AZ43),2)</f>
        <v>113.07692307692297</v>
      </c>
      <c r="K43" s="4">
        <f>LARGE(($N43:$AZ43),3)</f>
        <v>109.35483870967738</v>
      </c>
      <c r="L43" s="5">
        <f>SUM(I43+J43+K43)</f>
        <v>335.65756823821323</v>
      </c>
      <c r="M43" s="6"/>
      <c r="N43" s="4">
        <v>0</v>
      </c>
      <c r="O43" s="4">
        <v>0</v>
      </c>
      <c r="P43" s="4">
        <f>IF(ISNA(VLOOKUP($E43,'TT Horseshoe SS-1'!$A$12:$F$986,6,FALSE))=TRUE,"0",VLOOKUP($E43,'TT Horseshoe SS-1'!$A$12:$F$986,6,FALSE))</f>
        <v>108.13953488372096</v>
      </c>
      <c r="Q43" s="4">
        <f>IF(ISNA(VLOOKUP($E43,'TT Horseshoe SS-2'!$A$12:$F$986,6,FALSE))=TRUE,"0",VLOOKUP($E43,'TT Horseshoe SS-2'!$A$12:$F$986,6,FALSE))</f>
        <v>105.34883720930235</v>
      </c>
      <c r="R43" s="4" t="str">
        <f>IF(ISNA(VLOOKUP($E43,'NorAm Copper SS'!$A$12:$F$986,6,FALSE))=TRUE,"0",VLOOKUP($E43,'NorAm Copper SS'!$A$12:$F$986,6,FALSE))</f>
        <v>0</v>
      </c>
      <c r="S43" s="4" t="str">
        <f>IF(ISNA(VLOOKUP($E43,'CC Sun Peaks BA'!$A$12:$F$986,6,FALSE))=TRUE,"0",VLOOKUP($E43,'CC Sun Peaks BA'!$A$12:$F$986,6,FALSE))</f>
        <v>0</v>
      </c>
      <c r="T43" s="4" t="str">
        <f>IF(ISNA(VLOOKUP($E43,'CC Sun Peaks SS'!$A$12:$F$986,6,FALSE))=TRUE,"0",VLOOKUP($E43,'CC Sun Peaks SS'!$A$12:$F$986,6,FALSE))</f>
        <v>0</v>
      </c>
      <c r="U43" s="4">
        <f>IF(ISNA(VLOOKUP($E43,'TT MSLM SS-1'!$A$12:$F$986,6,FALSE))=TRUE,"0",VLOOKUP($E43,'TT MSLM SS-1'!$A$12:$F$986,6,FALSE))</f>
        <v>113.07692307692297</v>
      </c>
      <c r="V43" s="4">
        <f>IF(ISNA(VLOOKUP($E43,'TT MSLM SS-2'!$A$12:$F$986,6,FALSE))=TRUE,"0",VLOOKUP($E43,'TT MSLM SS-2'!$A$12:$F$986,6,FALSE))</f>
        <v>49.199999999999811</v>
      </c>
      <c r="W43" s="4" t="str">
        <f>IF(ISNA(VLOOKUP($E43,'NorAm Mammoth SS'!$A$12:$F$986,6,FALSE))=TRUE,"0",VLOOKUP($E43,'NorAm Mammoth SS'!$A$12:$F$986,6,FALSE))</f>
        <v>0</v>
      </c>
      <c r="X43" s="4">
        <f>IF(ISNA(VLOOKUP($E43,'PROV SS'!$A$12:$F$986,6,FALSE))=TRUE,"0",VLOOKUP($E43,'PROV SS'!$A$12:$F$986,6,FALSE))</f>
        <v>109.35483870967738</v>
      </c>
      <c r="Y43" s="4">
        <f>IF(ISNA(VLOOKUP($E43,'PROV BA'!$A$12:$F$986,6,FALSE))=TRUE,"0",VLOOKUP($E43,'PROV BA'!$A$12:$F$986,6,FALSE))</f>
        <v>113.22580645161287</v>
      </c>
      <c r="Z43" s="4" t="str">
        <f>IF(ISNA(VLOOKUP($E43,'CC Horseshoe BA-1'!$A$12:$H$986,8,FALSE))=TRUE,"0",VLOOKUP($E43,'CC Horseshoe BA-1'!$A$12:$H$986,8,FALSE))</f>
        <v>0</v>
      </c>
      <c r="AA43" s="4" t="str">
        <f>IF(ISNA(VLOOKUP($E43,'CC Horseshoe BA-2'!$A$12:$F$986,6,FALSE))=TRUE,"0",VLOOKUP($E43,'CC Horseshoe BA-2'!$A$12:$F$986,6,FALSE))</f>
        <v>0</v>
      </c>
      <c r="AB43" s="4" t="str">
        <f>IF(ISNA(VLOOKUP($E43,'NorAm Aspen SS'!$A$12:$F$986,6,FALSE))=TRUE,"0",VLOOKUP($E43,'NorAm Aspen SS'!$A$12:$F$986,6,FALSE))</f>
        <v>0</v>
      </c>
      <c r="AC43" s="4" t="str">
        <f>IF(ISNA(VLOOKUP($E43,'JR+CC Halfpipe'!$A$12:$F$986,6,FALSE))=TRUE,"0",VLOOKUP($E43,'JR+CC Halfpipe'!$A$12:$F$986,6,FALSE))</f>
        <v>0</v>
      </c>
      <c r="AD43" s="4" t="str">
        <f>IF(ISNA(VLOOKUP($E43,'JR Nat SS'!$A$12:$F$986,6,FALSE))=TRUE,"0",VLOOKUP($E43,'JR Nat SS'!$A$12:$F$986,6,FALSE))</f>
        <v>0</v>
      </c>
      <c r="AE43" s="4" t="str">
        <f>IF(ISNA(VLOOKUP($E43,'JR Nat BA'!$A$12:$F$986,6,FALSE))=TRUE,"0",VLOOKUP($E43,'JR Nat BA'!$A$12:$F$986,6,FALSE))</f>
        <v>0</v>
      </c>
      <c r="AF43" s="4" t="str">
        <f>IF(ISNA(VLOOKUP($E43,'NorAm Stoneham SS'!$A$12:$F$986,6,FALSE))=TRUE,"0",VLOOKUP($E43,'NorAm Stoneham SS'!$A$12:$F$986,6,FALSE))</f>
        <v>0</v>
      </c>
      <c r="AG43" s="4" t="str">
        <f>IF(ISNA(VLOOKUP($E43,'NorAm Stoneham BA'!$A$12:$H$987,8,FALSE))=TRUE,"0",VLOOKUP($E43,'NorAm Stoneham BA'!$A$12:$H$987,8,FALSE))</f>
        <v>0</v>
      </c>
      <c r="AH43" s="4" t="str">
        <f>IF(ISNA(VLOOKUP($E43,'SR Nats SS'!$A$12:$F$986,6,FALSE))=TRUE,"0",VLOOKUP($E43,'SR Nats SS'!$A$12:$F$986,6,FALSE))</f>
        <v>0</v>
      </c>
      <c r="AI43" s="4" t="str">
        <f>IF(ISNA(VLOOKUP($E43,'SR Nats BA'!$A$12:$F$986,6,FALSE))=TRUE,"0",VLOOKUP($E43,'SR Nats BA'!$A$12:$F$986,6,FALSE))</f>
        <v>0</v>
      </c>
      <c r="AJ43" s="4"/>
      <c r="AK43" s="4"/>
      <c r="AL43" s="4"/>
      <c r="AM43" s="4"/>
      <c r="AN43" s="4"/>
      <c r="AO43" s="4"/>
      <c r="AP43" s="5"/>
      <c r="AQ43" s="5"/>
      <c r="AR43" s="5"/>
      <c r="AS43" s="5">
        <v>0</v>
      </c>
      <c r="AT43" s="5">
        <v>0</v>
      </c>
      <c r="AU43" s="5">
        <v>0</v>
      </c>
    </row>
    <row r="44" spans="1:47" ht="18" customHeight="1" x14ac:dyDescent="0.15">
      <c r="A44" s="64" t="s">
        <v>76</v>
      </c>
      <c r="B44" s="60"/>
      <c r="C44" s="60" t="s">
        <v>32</v>
      </c>
      <c r="D44" s="60" t="s">
        <v>48</v>
      </c>
      <c r="E44" s="61" t="s">
        <v>215</v>
      </c>
      <c r="F44" s="129"/>
      <c r="G44" s="59">
        <f>H44</f>
        <v>38</v>
      </c>
      <c r="H44" s="4">
        <f>RANK(L44,$L$6:$L$95,0)</f>
        <v>38</v>
      </c>
      <c r="I44" s="4">
        <f>LARGE(($N44:$AZ44),1)</f>
        <v>130.64516129032256</v>
      </c>
      <c r="J44" s="4">
        <f>LARGE(($N44:$AZ44),2)</f>
        <v>113.07692307692297</v>
      </c>
      <c r="K44" s="4">
        <f>LARGE(($N44:$AZ44),3)</f>
        <v>91.935483870967687</v>
      </c>
      <c r="L44" s="5">
        <f>SUM(I44+J44+K44)</f>
        <v>335.65756823821323</v>
      </c>
      <c r="M44" s="6"/>
      <c r="N44" s="4">
        <v>0</v>
      </c>
      <c r="O44" s="4">
        <v>0</v>
      </c>
      <c r="P44" s="4" t="str">
        <f>IF(ISNA(VLOOKUP($E44,'TT Horseshoe SS-1'!$A$12:$F$986,6,FALSE))=TRUE,"0",VLOOKUP($E44,'TT Horseshoe SS-1'!$A$12:$F$986,6,FALSE))</f>
        <v>0</v>
      </c>
      <c r="Q44" s="4" t="str">
        <f>IF(ISNA(VLOOKUP($E44,'TT Horseshoe SS-2'!$A$12:$F$986,6,FALSE))=TRUE,"0",VLOOKUP($E44,'TT Horseshoe SS-2'!$A$12:$F$986,6,FALSE))</f>
        <v>0</v>
      </c>
      <c r="R44" s="4" t="str">
        <f>IF(ISNA(VLOOKUP($E44,'NorAm Copper SS'!$A$12:$F$986,6,FALSE))=TRUE,"0",VLOOKUP($E44,'NorAm Copper SS'!$A$12:$F$986,6,FALSE))</f>
        <v>0</v>
      </c>
      <c r="S44" s="4" t="str">
        <f>IF(ISNA(VLOOKUP($E44,'CC Sun Peaks BA'!$A$12:$F$986,6,FALSE))=TRUE,"0",VLOOKUP($E44,'CC Sun Peaks BA'!$A$12:$F$986,6,FALSE))</f>
        <v>0</v>
      </c>
      <c r="T44" s="4" t="str">
        <f>IF(ISNA(VLOOKUP($E44,'CC Sun Peaks SS'!$A$12:$F$986,6,FALSE))=TRUE,"0",VLOOKUP($E44,'CC Sun Peaks SS'!$A$12:$F$986,6,FALSE))</f>
        <v>0</v>
      </c>
      <c r="U44" s="4">
        <f>IF(ISNA(VLOOKUP($E44,'TT MSLM SS-1'!$A$12:$F$986,6,FALSE))=TRUE,"0",VLOOKUP($E44,'TT MSLM SS-1'!$A$12:$F$986,6,FALSE))</f>
        <v>113.07692307692297</v>
      </c>
      <c r="V44" s="4">
        <f>IF(ISNA(VLOOKUP($E44,'TT MSLM SS-2'!$A$12:$F$986,6,FALSE))=TRUE,"0",VLOOKUP($E44,'TT MSLM SS-2'!$A$12:$F$986,6,FALSE))</f>
        <v>89.999999999999858</v>
      </c>
      <c r="W44" s="4" t="str">
        <f>IF(ISNA(VLOOKUP($E44,'NorAm Mammoth SS'!$A$12:$F$986,6,FALSE))=TRUE,"0",VLOOKUP($E44,'NorAm Mammoth SS'!$A$12:$F$986,6,FALSE))</f>
        <v>0</v>
      </c>
      <c r="X44" s="4">
        <f>IF(ISNA(VLOOKUP($E44,'PROV SS'!$A$12:$F$986,6,FALSE))=TRUE,"0",VLOOKUP($E44,'PROV SS'!$A$12:$F$986,6,FALSE))</f>
        <v>130.64516129032256</v>
      </c>
      <c r="Y44" s="4">
        <f>IF(ISNA(VLOOKUP($E44,'PROV BA'!$A$12:$F$986,6,FALSE))=TRUE,"0",VLOOKUP($E44,'PROV BA'!$A$12:$F$986,6,FALSE))</f>
        <v>91.935483870967687</v>
      </c>
      <c r="Z44" s="4" t="str">
        <f>IF(ISNA(VLOOKUP($E44,'CC Horseshoe BA-1'!$A$12:$H$986,8,FALSE))=TRUE,"0",VLOOKUP($E44,'CC Horseshoe BA-1'!$A$12:$H$986,8,FALSE))</f>
        <v>0</v>
      </c>
      <c r="AA44" s="4" t="str">
        <f>IF(ISNA(VLOOKUP($E44,'CC Horseshoe BA-2'!$A$12:$F$986,6,FALSE))=TRUE,"0",VLOOKUP($E44,'CC Horseshoe BA-2'!$A$12:$F$986,6,FALSE))</f>
        <v>0</v>
      </c>
      <c r="AB44" s="4" t="str">
        <f>IF(ISNA(VLOOKUP($E44,'NorAm Aspen SS'!$A$12:$F$986,6,FALSE))=TRUE,"0",VLOOKUP($E44,'NorAm Aspen SS'!$A$12:$F$986,6,FALSE))</f>
        <v>0</v>
      </c>
      <c r="AC44" s="4" t="str">
        <f>IF(ISNA(VLOOKUP($E44,'JR+CC Halfpipe'!$A$12:$F$986,6,FALSE))=TRUE,"0",VLOOKUP($E44,'JR+CC Halfpipe'!$A$12:$F$986,6,FALSE))</f>
        <v>0</v>
      </c>
      <c r="AD44" s="4" t="str">
        <f>IF(ISNA(VLOOKUP($E44,'JR Nat SS'!$A$12:$F$986,6,FALSE))=TRUE,"0",VLOOKUP($E44,'JR Nat SS'!$A$12:$F$986,6,FALSE))</f>
        <v>0</v>
      </c>
      <c r="AE44" s="4" t="str">
        <f>IF(ISNA(VLOOKUP($E44,'JR Nat BA'!$A$12:$F$986,6,FALSE))=TRUE,"0",VLOOKUP($E44,'JR Nat BA'!$A$12:$F$986,6,FALSE))</f>
        <v>0</v>
      </c>
      <c r="AF44" s="4" t="str">
        <f>IF(ISNA(VLOOKUP($E44,'NorAm Stoneham SS'!$A$12:$F$986,6,FALSE))=TRUE,"0",VLOOKUP($E44,'NorAm Stoneham SS'!$A$12:$F$986,6,FALSE))</f>
        <v>0</v>
      </c>
      <c r="AG44" s="4" t="str">
        <f>IF(ISNA(VLOOKUP($E44,'NorAm Stoneham BA'!$A$12:$H$987,8,FALSE))=TRUE,"0",VLOOKUP($E44,'NorAm Stoneham BA'!$A$12:$H$987,8,FALSE))</f>
        <v>0</v>
      </c>
      <c r="AH44" s="4" t="str">
        <f>IF(ISNA(VLOOKUP($E44,'SR Nats SS'!$A$12:$F$986,6,FALSE))=TRUE,"0",VLOOKUP($E44,'SR Nats SS'!$A$12:$F$986,6,FALSE))</f>
        <v>0</v>
      </c>
      <c r="AI44" s="4" t="str">
        <f>IF(ISNA(VLOOKUP($E44,'SR Nats BA'!$A$12:$F$986,6,FALSE))=TRUE,"0",VLOOKUP($E44,'SR Nats BA'!$A$12:$F$986,6,FALSE))</f>
        <v>0</v>
      </c>
      <c r="AJ44" s="4"/>
      <c r="AK44" s="4"/>
      <c r="AL44" s="4"/>
      <c r="AM44" s="4"/>
      <c r="AN44" s="4"/>
      <c r="AO44" s="4"/>
      <c r="AP44" s="5"/>
      <c r="AQ44" s="5"/>
      <c r="AR44" s="5"/>
      <c r="AS44" s="5">
        <v>0</v>
      </c>
      <c r="AT44" s="5">
        <v>0</v>
      </c>
      <c r="AU44" s="5">
        <v>0</v>
      </c>
    </row>
    <row r="45" spans="1:47" ht="18" customHeight="1" x14ac:dyDescent="0.15">
      <c r="A45" s="64" t="s">
        <v>76</v>
      </c>
      <c r="B45" s="60"/>
      <c r="C45" s="60" t="s">
        <v>32</v>
      </c>
      <c r="D45" s="60" t="s">
        <v>29</v>
      </c>
      <c r="E45" s="61" t="s">
        <v>77</v>
      </c>
      <c r="F45" s="129"/>
      <c r="G45" s="59">
        <f>H45</f>
        <v>40</v>
      </c>
      <c r="H45" s="4">
        <f>RANK(L45,$L$6:$L$95,0)</f>
        <v>40</v>
      </c>
      <c r="I45" s="4">
        <f>LARGE(($N45:$AZ45),1)</f>
        <v>120.96774193548384</v>
      </c>
      <c r="J45" s="4">
        <f>LARGE(($N45:$AZ45),2)</f>
        <v>120.96774193548384</v>
      </c>
      <c r="K45" s="4">
        <f>LARGE(($N45:$AZ45),3)</f>
        <v>87.692307692307594</v>
      </c>
      <c r="L45" s="5">
        <f>SUM(I45+J45+K45)</f>
        <v>329.62779156327531</v>
      </c>
      <c r="M45" s="6"/>
      <c r="N45" s="4">
        <v>0</v>
      </c>
      <c r="O45" s="4">
        <v>0</v>
      </c>
      <c r="P45" s="4">
        <f>IF(ISNA(VLOOKUP($E45,'TT Horseshoe SS-1'!$A$12:$F$986,6,FALSE))=TRUE,"0",VLOOKUP($E45,'TT Horseshoe SS-1'!$A$12:$F$986,6,FALSE))</f>
        <v>43.953488372092991</v>
      </c>
      <c r="Q45" s="4">
        <f>IF(ISNA(VLOOKUP($E45,'TT Horseshoe SS-2'!$A$12:$F$986,6,FALSE))=TRUE,"0",VLOOKUP($E45,'TT Horseshoe SS-2'!$A$12:$F$986,6,FALSE))</f>
        <v>60.697674418604606</v>
      </c>
      <c r="R45" s="4" t="str">
        <f>IF(ISNA(VLOOKUP($E45,'NorAm Copper SS'!$A$12:$F$986,6,FALSE))=TRUE,"0",VLOOKUP($E45,'NorAm Copper SS'!$A$12:$F$986,6,FALSE))</f>
        <v>0</v>
      </c>
      <c r="S45" s="4" t="str">
        <f>IF(ISNA(VLOOKUP($E45,'CC Sun Peaks BA'!$A$12:$F$986,6,FALSE))=TRUE,"0",VLOOKUP($E45,'CC Sun Peaks BA'!$A$12:$F$986,6,FALSE))</f>
        <v>0</v>
      </c>
      <c r="T45" s="4" t="str">
        <f>IF(ISNA(VLOOKUP($E45,'CC Sun Peaks SS'!$A$12:$F$986,6,FALSE))=TRUE,"0",VLOOKUP($E45,'CC Sun Peaks SS'!$A$12:$F$986,6,FALSE))</f>
        <v>0</v>
      </c>
      <c r="U45" s="4">
        <f>IF(ISNA(VLOOKUP($E45,'TT MSLM SS-1'!$A$12:$F$986,6,FALSE))=TRUE,"0",VLOOKUP($E45,'TT MSLM SS-1'!$A$12:$F$986,6,FALSE))</f>
        <v>87.692307692307594</v>
      </c>
      <c r="V45" s="4">
        <f>IF(ISNA(VLOOKUP($E45,'TT MSLM SS-2'!$A$12:$F$986,6,FALSE))=TRUE,"0",VLOOKUP($E45,'TT MSLM SS-2'!$A$12:$F$986,6,FALSE))</f>
        <v>85.199999999999847</v>
      </c>
      <c r="W45" s="4" t="str">
        <f>IF(ISNA(VLOOKUP($E45,'NorAm Mammoth SS'!$A$12:$F$986,6,FALSE))=TRUE,"0",VLOOKUP($E45,'NorAm Mammoth SS'!$A$12:$F$986,6,FALSE))</f>
        <v>0</v>
      </c>
      <c r="X45" s="4">
        <f>IF(ISNA(VLOOKUP($E45,'PROV SS'!$A$12:$F$986,6,FALSE))=TRUE,"0",VLOOKUP($E45,'PROV SS'!$A$12:$F$986,6,FALSE))</f>
        <v>120.96774193548384</v>
      </c>
      <c r="Y45" s="4">
        <f>IF(ISNA(VLOOKUP($E45,'PROV BA'!$A$12:$F$986,6,FALSE))=TRUE,"0",VLOOKUP($E45,'PROV BA'!$A$12:$F$986,6,FALSE))</f>
        <v>120.96774193548384</v>
      </c>
      <c r="Z45" s="4" t="str">
        <f>IF(ISNA(VLOOKUP($E45,'CC Horseshoe BA-1'!$A$12:$H$986,8,FALSE))=TRUE,"0",VLOOKUP($E45,'CC Horseshoe BA-1'!$A$12:$H$986,8,FALSE))</f>
        <v>0</v>
      </c>
      <c r="AA45" s="4" t="str">
        <f>IF(ISNA(VLOOKUP($E45,'CC Horseshoe BA-2'!$A$12:$F$986,6,FALSE))=TRUE,"0",VLOOKUP($E45,'CC Horseshoe BA-2'!$A$12:$F$986,6,FALSE))</f>
        <v>0</v>
      </c>
      <c r="AB45" s="4" t="str">
        <f>IF(ISNA(VLOOKUP($E45,'NorAm Aspen SS'!$A$12:$F$986,6,FALSE))=TRUE,"0",VLOOKUP($E45,'NorAm Aspen SS'!$A$12:$F$986,6,FALSE))</f>
        <v>0</v>
      </c>
      <c r="AC45" s="4" t="str">
        <f>IF(ISNA(VLOOKUP($E45,'JR+CC Halfpipe'!$A$12:$F$986,6,FALSE))=TRUE,"0",VLOOKUP($E45,'JR+CC Halfpipe'!$A$12:$F$986,6,FALSE))</f>
        <v>0</v>
      </c>
      <c r="AD45" s="4" t="str">
        <f>IF(ISNA(VLOOKUP($E45,'JR Nat SS'!$A$12:$F$986,6,FALSE))=TRUE,"0",VLOOKUP($E45,'JR Nat SS'!$A$12:$F$986,6,FALSE))</f>
        <v>0</v>
      </c>
      <c r="AE45" s="4" t="str">
        <f>IF(ISNA(VLOOKUP($E45,'JR Nat BA'!$A$12:$F$986,6,FALSE))=TRUE,"0",VLOOKUP($E45,'JR Nat BA'!$A$12:$F$986,6,FALSE))</f>
        <v>0</v>
      </c>
      <c r="AF45" s="4" t="str">
        <f>IF(ISNA(VLOOKUP($E45,'NorAm Stoneham SS'!$A$12:$F$986,6,FALSE))=TRUE,"0",VLOOKUP($E45,'NorAm Stoneham SS'!$A$12:$F$986,6,FALSE))</f>
        <v>0</v>
      </c>
      <c r="AG45" s="4" t="str">
        <f>IF(ISNA(VLOOKUP($E45,'NorAm Stoneham BA'!$A$12:$H$987,8,FALSE))=TRUE,"0",VLOOKUP($E45,'NorAm Stoneham BA'!$A$12:$H$987,8,FALSE))</f>
        <v>0</v>
      </c>
      <c r="AH45" s="4" t="str">
        <f>IF(ISNA(VLOOKUP($E45,'SR Nats SS'!$A$12:$F$986,6,FALSE))=TRUE,"0",VLOOKUP($E45,'SR Nats SS'!$A$12:$F$986,6,FALSE))</f>
        <v>0</v>
      </c>
      <c r="AI45" s="4" t="str">
        <f>IF(ISNA(VLOOKUP($E45,'SR Nats BA'!$A$12:$F$986,6,FALSE))=TRUE,"0",VLOOKUP($E45,'SR Nats BA'!$A$12:$F$986,6,FALSE))</f>
        <v>0</v>
      </c>
      <c r="AJ45" s="4"/>
      <c r="AK45" s="4"/>
      <c r="AL45" s="4"/>
      <c r="AM45" s="4"/>
      <c r="AN45" s="4"/>
      <c r="AO45" s="4"/>
      <c r="AP45" s="5"/>
      <c r="AQ45" s="5"/>
      <c r="AR45" s="5"/>
      <c r="AS45" s="5">
        <v>0</v>
      </c>
      <c r="AT45" s="5">
        <v>0</v>
      </c>
      <c r="AU45" s="5">
        <v>0</v>
      </c>
    </row>
    <row r="46" spans="1:47" ht="18" customHeight="1" x14ac:dyDescent="0.15">
      <c r="A46" s="64" t="s">
        <v>43</v>
      </c>
      <c r="B46" s="60"/>
      <c r="C46" s="60" t="s">
        <v>32</v>
      </c>
      <c r="D46" s="60" t="s">
        <v>27</v>
      </c>
      <c r="E46" s="61" t="s">
        <v>163</v>
      </c>
      <c r="F46" s="129"/>
      <c r="G46" s="59">
        <f>H46</f>
        <v>41</v>
      </c>
      <c r="H46" s="4">
        <f>RANK(L46,$L$6:$L$95,0)</f>
        <v>41</v>
      </c>
      <c r="I46" s="4">
        <f>LARGE(($N46:$AZ46),1)</f>
        <v>143.07692307692304</v>
      </c>
      <c r="J46" s="4">
        <f>LARGE(($N46:$AZ46),2)</f>
        <v>141.62790697674421</v>
      </c>
      <c r="K46" s="4">
        <f>LARGE(($N46:$AZ46),3)</f>
        <v>43.953488372092991</v>
      </c>
      <c r="L46" s="5">
        <f>SUM(I46+J46+K46)</f>
        <v>328.65831842576023</v>
      </c>
      <c r="M46" s="6"/>
      <c r="N46" s="4">
        <v>0</v>
      </c>
      <c r="O46" s="4">
        <v>0</v>
      </c>
      <c r="P46" s="4">
        <f>IF(ISNA(VLOOKUP($E46,'TT Horseshoe SS-1'!$A$12:$F$986,6,FALSE))=TRUE,"0",VLOOKUP($E46,'TT Horseshoe SS-1'!$A$12:$F$986,6,FALSE))</f>
        <v>141.62790697674421</v>
      </c>
      <c r="Q46" s="4">
        <f>IF(ISNA(VLOOKUP($E46,'TT Horseshoe SS-2'!$A$12:$F$986,6,FALSE))=TRUE,"0",VLOOKUP($E46,'TT Horseshoe SS-2'!$A$12:$F$986,6,FALSE))</f>
        <v>43.953488372092991</v>
      </c>
      <c r="R46" s="4" t="str">
        <f>IF(ISNA(VLOOKUP($E46,'NorAm Copper SS'!$A$12:$F$986,6,FALSE))=TRUE,"0",VLOOKUP($E46,'NorAm Copper SS'!$A$12:$F$986,6,FALSE))</f>
        <v>0</v>
      </c>
      <c r="S46" s="4" t="str">
        <f>IF(ISNA(VLOOKUP($E46,'CC Sun Peaks BA'!$A$12:$F$986,6,FALSE))=TRUE,"0",VLOOKUP($E46,'CC Sun Peaks BA'!$A$12:$F$986,6,FALSE))</f>
        <v>0</v>
      </c>
      <c r="T46" s="4" t="str">
        <f>IF(ISNA(VLOOKUP($E46,'CC Sun Peaks SS'!$A$12:$F$986,6,FALSE))=TRUE,"0",VLOOKUP($E46,'CC Sun Peaks SS'!$A$12:$F$986,6,FALSE))</f>
        <v>0</v>
      </c>
      <c r="U46" s="4">
        <f>IF(ISNA(VLOOKUP($E46,'TT MSLM SS-1'!$A$12:$F$986,6,FALSE))=TRUE,"0",VLOOKUP($E46,'TT MSLM SS-1'!$A$12:$F$986,6,FALSE))</f>
        <v>143.07692307692304</v>
      </c>
      <c r="V46" s="4">
        <f>IF(ISNA(VLOOKUP($E46,'TT MSLM SS-2'!$A$12:$F$986,6,FALSE))=TRUE,"0",VLOOKUP($E46,'TT MSLM SS-2'!$A$12:$F$986,6,FALSE))</f>
        <v>0</v>
      </c>
      <c r="W46" s="4" t="str">
        <f>IF(ISNA(VLOOKUP($E46,'NorAm Mammoth SS'!$A$12:$F$986,6,FALSE))=TRUE,"0",VLOOKUP($E46,'NorAm Mammoth SS'!$A$12:$F$986,6,FALSE))</f>
        <v>0</v>
      </c>
      <c r="X46" s="4" t="str">
        <f>IF(ISNA(VLOOKUP($E46,'PROV SS'!$A$12:$F$986,6,FALSE))=TRUE,"0",VLOOKUP($E46,'PROV SS'!$A$12:$F$986,6,FALSE))</f>
        <v>0</v>
      </c>
      <c r="Y46" s="4" t="str">
        <f>IF(ISNA(VLOOKUP($E46,'PROV BA'!$A$12:$F$986,6,FALSE))=TRUE,"0",VLOOKUP($E46,'PROV BA'!$A$12:$F$986,6,FALSE))</f>
        <v>0</v>
      </c>
      <c r="Z46" s="4" t="str">
        <f>IF(ISNA(VLOOKUP($E46,'CC Horseshoe BA-1'!$A$12:$H$986,8,FALSE))=TRUE,"0",VLOOKUP($E46,'CC Horseshoe BA-1'!$A$12:$H$986,8,FALSE))</f>
        <v>0</v>
      </c>
      <c r="AA46" s="4" t="str">
        <f>IF(ISNA(VLOOKUP($E46,'CC Horseshoe BA-2'!$A$12:$F$986,6,FALSE))=TRUE,"0",VLOOKUP($E46,'CC Horseshoe BA-2'!$A$12:$F$986,6,FALSE))</f>
        <v>0</v>
      </c>
      <c r="AB46" s="4" t="str">
        <f>IF(ISNA(VLOOKUP($E46,'NorAm Aspen SS'!$A$12:$F$986,6,FALSE))=TRUE,"0",VLOOKUP($E46,'NorAm Aspen SS'!$A$12:$F$986,6,FALSE))</f>
        <v>0</v>
      </c>
      <c r="AC46" s="4" t="str">
        <f>IF(ISNA(VLOOKUP($E46,'JR+CC Halfpipe'!$A$12:$F$986,6,FALSE))=TRUE,"0",VLOOKUP($E46,'JR+CC Halfpipe'!$A$12:$F$986,6,FALSE))</f>
        <v>0</v>
      </c>
      <c r="AD46" s="4" t="str">
        <f>IF(ISNA(VLOOKUP($E46,'JR Nat SS'!$A$12:$F$986,6,FALSE))=TRUE,"0",VLOOKUP($E46,'JR Nat SS'!$A$12:$F$986,6,FALSE))</f>
        <v>0</v>
      </c>
      <c r="AE46" s="4" t="str">
        <f>IF(ISNA(VLOOKUP($E46,'JR Nat BA'!$A$12:$F$986,6,FALSE))=TRUE,"0",VLOOKUP($E46,'JR Nat BA'!$A$12:$F$986,6,FALSE))</f>
        <v>0</v>
      </c>
      <c r="AF46" s="4" t="str">
        <f>IF(ISNA(VLOOKUP($E46,'NorAm Stoneham SS'!$A$12:$F$986,6,FALSE))=TRUE,"0",VLOOKUP($E46,'NorAm Stoneham SS'!$A$12:$F$986,6,FALSE))</f>
        <v>0</v>
      </c>
      <c r="AG46" s="4" t="str">
        <f>IF(ISNA(VLOOKUP($E46,'NorAm Stoneham BA'!$A$12:$H$987,8,FALSE))=TRUE,"0",VLOOKUP($E46,'NorAm Stoneham BA'!$A$12:$H$987,8,FALSE))</f>
        <v>0</v>
      </c>
      <c r="AH46" s="4" t="str">
        <f>IF(ISNA(VLOOKUP($E46,'SR Nats SS'!$A$12:$F$986,6,FALSE))=TRUE,"0",VLOOKUP($E46,'SR Nats SS'!$A$12:$F$986,6,FALSE))</f>
        <v>0</v>
      </c>
      <c r="AI46" s="4" t="str">
        <f>IF(ISNA(VLOOKUP($E46,'SR Nats BA'!$A$12:$F$986,6,FALSE))=TRUE,"0",VLOOKUP($E46,'SR Nats BA'!$A$12:$F$986,6,FALSE))</f>
        <v>0</v>
      </c>
      <c r="AJ46" s="4"/>
      <c r="AK46" s="4"/>
      <c r="AL46" s="4"/>
      <c r="AM46" s="4"/>
      <c r="AN46" s="4"/>
      <c r="AO46" s="4"/>
      <c r="AP46" s="5"/>
      <c r="AQ46" s="5"/>
      <c r="AR46" s="5"/>
      <c r="AS46" s="5">
        <v>0</v>
      </c>
      <c r="AT46" s="5">
        <v>0</v>
      </c>
      <c r="AU46" s="5">
        <v>0</v>
      </c>
    </row>
    <row r="47" spans="1:47" ht="18" customHeight="1" x14ac:dyDescent="0.15">
      <c r="A47" s="64" t="s">
        <v>43</v>
      </c>
      <c r="B47" s="60"/>
      <c r="C47" s="60" t="s">
        <v>32</v>
      </c>
      <c r="D47" s="60" t="s">
        <v>48</v>
      </c>
      <c r="E47" s="61" t="s">
        <v>68</v>
      </c>
      <c r="F47" s="129"/>
      <c r="G47" s="59">
        <f>H47</f>
        <v>42</v>
      </c>
      <c r="H47" s="4">
        <f>RANK(L47,$L$6:$L$95,0)</f>
        <v>42</v>
      </c>
      <c r="I47" s="4">
        <f>LARGE(($N47:$AZ47),1)</f>
        <v>131.53846153846143</v>
      </c>
      <c r="J47" s="4">
        <f>LARGE(($N47:$AZ47),2)</f>
        <v>111.59999999999991</v>
      </c>
      <c r="K47" s="4">
        <f>LARGE(($N47:$AZ47),3)</f>
        <v>76.451612903225737</v>
      </c>
      <c r="L47" s="5">
        <f>SUM(I47+J47+K47)</f>
        <v>319.59007444168708</v>
      </c>
      <c r="M47" s="6"/>
      <c r="N47" s="4">
        <v>0</v>
      </c>
      <c r="O47" s="4">
        <v>0</v>
      </c>
      <c r="P47" s="4" t="str">
        <f>IF(ISNA(VLOOKUP($E47,'TT Horseshoe SS-1'!$A$12:$F$986,6,FALSE))=TRUE,"0",VLOOKUP($E47,'TT Horseshoe SS-1'!$A$12:$F$986,6,FALSE))</f>
        <v>0</v>
      </c>
      <c r="Q47" s="4" t="str">
        <f>IF(ISNA(VLOOKUP($E47,'TT Horseshoe SS-2'!$A$12:$F$986,6,FALSE))=TRUE,"0",VLOOKUP($E47,'TT Horseshoe SS-2'!$A$12:$F$986,6,FALSE))</f>
        <v>0</v>
      </c>
      <c r="R47" s="4" t="str">
        <f>IF(ISNA(VLOOKUP($E47,'NorAm Copper SS'!$A$12:$F$986,6,FALSE))=TRUE,"0",VLOOKUP($E47,'NorAm Copper SS'!$A$12:$F$986,6,FALSE))</f>
        <v>0</v>
      </c>
      <c r="S47" s="4" t="str">
        <f>IF(ISNA(VLOOKUP($E47,'CC Sun Peaks BA'!$A$12:$F$986,6,FALSE))=TRUE,"0",VLOOKUP($E47,'CC Sun Peaks BA'!$A$12:$F$986,6,FALSE))</f>
        <v>0</v>
      </c>
      <c r="T47" s="4" t="str">
        <f>IF(ISNA(VLOOKUP($E47,'CC Sun Peaks SS'!$A$12:$F$986,6,FALSE))=TRUE,"0",VLOOKUP($E47,'CC Sun Peaks SS'!$A$12:$F$986,6,FALSE))</f>
        <v>0</v>
      </c>
      <c r="U47" s="4">
        <f>IF(ISNA(VLOOKUP($E47,'TT MSLM SS-1'!$A$12:$F$986,6,FALSE))=TRUE,"0",VLOOKUP($E47,'TT MSLM SS-1'!$A$12:$F$986,6,FALSE))</f>
        <v>131.53846153846143</v>
      </c>
      <c r="V47" s="4">
        <f>IF(ISNA(VLOOKUP($E47,'TT MSLM SS-2'!$A$12:$F$986,6,FALSE))=TRUE,"0",VLOOKUP($E47,'TT MSLM SS-2'!$A$12:$F$986,6,FALSE))</f>
        <v>111.59999999999991</v>
      </c>
      <c r="W47" s="4" t="str">
        <f>IF(ISNA(VLOOKUP($E47,'NorAm Mammoth SS'!$A$12:$F$986,6,FALSE))=TRUE,"0",VLOOKUP($E47,'NorAm Mammoth SS'!$A$12:$F$986,6,FALSE))</f>
        <v>0</v>
      </c>
      <c r="X47" s="4">
        <f>IF(ISNA(VLOOKUP($E47,'PROV SS'!$A$12:$F$986,6,FALSE))=TRUE,"0",VLOOKUP($E47,'PROV SS'!$A$12:$F$986,6,FALSE))</f>
        <v>76.451612903225737</v>
      </c>
      <c r="Y47" s="4">
        <f>IF(ISNA(VLOOKUP($E47,'PROV BA'!$A$12:$F$986,6,FALSE))=TRUE,"0",VLOOKUP($E47,'PROV BA'!$A$12:$F$986,6,FALSE))</f>
        <v>51.290322580645068</v>
      </c>
      <c r="Z47" s="4" t="str">
        <f>IF(ISNA(VLOOKUP($E47,'CC Horseshoe BA-1'!$A$12:$H$986,8,FALSE))=TRUE,"0",VLOOKUP($E47,'CC Horseshoe BA-1'!$A$12:$H$986,8,FALSE))</f>
        <v>0</v>
      </c>
      <c r="AA47" s="4" t="str">
        <f>IF(ISNA(VLOOKUP($E47,'CC Horseshoe BA-2'!$A$12:$F$986,6,FALSE))=TRUE,"0",VLOOKUP($E47,'CC Horseshoe BA-2'!$A$12:$F$986,6,FALSE))</f>
        <v>0</v>
      </c>
      <c r="AB47" s="4" t="str">
        <f>IF(ISNA(VLOOKUP($E47,'NorAm Aspen SS'!$A$12:$F$986,6,FALSE))=TRUE,"0",VLOOKUP($E47,'NorAm Aspen SS'!$A$12:$F$986,6,FALSE))</f>
        <v>0</v>
      </c>
      <c r="AC47" s="4" t="str">
        <f>IF(ISNA(VLOOKUP($E47,'JR+CC Halfpipe'!$A$12:$F$986,6,FALSE))=TRUE,"0",VLOOKUP($E47,'JR+CC Halfpipe'!$A$12:$F$986,6,FALSE))</f>
        <v>0</v>
      </c>
      <c r="AD47" s="4" t="str">
        <f>IF(ISNA(VLOOKUP($E47,'JR Nat SS'!$A$12:$F$986,6,FALSE))=TRUE,"0",VLOOKUP($E47,'JR Nat SS'!$A$12:$F$986,6,FALSE))</f>
        <v>0</v>
      </c>
      <c r="AE47" s="4" t="str">
        <f>IF(ISNA(VLOOKUP($E47,'JR Nat BA'!$A$12:$F$986,6,FALSE))=TRUE,"0",VLOOKUP($E47,'JR Nat BA'!$A$12:$F$986,6,FALSE))</f>
        <v>0</v>
      </c>
      <c r="AF47" s="4" t="str">
        <f>IF(ISNA(VLOOKUP($E47,'NorAm Stoneham SS'!$A$12:$F$986,6,FALSE))=TRUE,"0",VLOOKUP($E47,'NorAm Stoneham SS'!$A$12:$F$986,6,FALSE))</f>
        <v>0</v>
      </c>
      <c r="AG47" s="4" t="str">
        <f>IF(ISNA(VLOOKUP($E47,'NorAm Stoneham BA'!$A$12:$H$987,8,FALSE))=TRUE,"0",VLOOKUP($E47,'NorAm Stoneham BA'!$A$12:$H$987,8,FALSE))</f>
        <v>0</v>
      </c>
      <c r="AH47" s="4" t="str">
        <f>IF(ISNA(VLOOKUP($E47,'SR Nats SS'!$A$12:$F$986,6,FALSE))=TRUE,"0",VLOOKUP($E47,'SR Nats SS'!$A$12:$F$986,6,FALSE))</f>
        <v>0</v>
      </c>
      <c r="AI47" s="4" t="str">
        <f>IF(ISNA(VLOOKUP($E47,'SR Nats BA'!$A$12:$F$986,6,FALSE))=TRUE,"0",VLOOKUP($E47,'SR Nats BA'!$A$12:$F$986,6,FALSE))</f>
        <v>0</v>
      </c>
      <c r="AJ47" s="4"/>
      <c r="AK47" s="4"/>
      <c r="AL47" s="4"/>
      <c r="AM47" s="4"/>
      <c r="AN47" s="4"/>
      <c r="AO47" s="4"/>
      <c r="AP47" s="5"/>
      <c r="AQ47" s="5"/>
      <c r="AR47" s="5"/>
      <c r="AS47" s="5">
        <v>0</v>
      </c>
      <c r="AT47" s="5">
        <v>0</v>
      </c>
      <c r="AU47" s="5">
        <v>0</v>
      </c>
    </row>
    <row r="48" spans="1:47" ht="18" customHeight="1" x14ac:dyDescent="0.15">
      <c r="A48" s="64" t="s">
        <v>198</v>
      </c>
      <c r="B48" s="60"/>
      <c r="C48" s="60" t="s">
        <v>32</v>
      </c>
      <c r="D48" s="60" t="s">
        <v>48</v>
      </c>
      <c r="E48" s="61" t="s">
        <v>187</v>
      </c>
      <c r="F48" s="129"/>
      <c r="G48" s="59">
        <f>H48</f>
        <v>43</v>
      </c>
      <c r="H48" s="4">
        <f>RANK(L48,$L$6:$L$95,0)</f>
        <v>43</v>
      </c>
      <c r="I48" s="4">
        <f>LARGE(($N48:$AZ48),1)</f>
        <v>111.29032258064512</v>
      </c>
      <c r="J48" s="4">
        <f>LARGE(($N48:$AZ48),2)</f>
        <v>106.7999999999999</v>
      </c>
      <c r="K48" s="4">
        <f>LARGE(($N48:$AZ48),3)</f>
        <v>89.999999999999901</v>
      </c>
      <c r="L48" s="5">
        <f>SUM(I48+J48+K48)</f>
        <v>308.09032258064491</v>
      </c>
      <c r="M48" s="6"/>
      <c r="N48" s="4">
        <v>0</v>
      </c>
      <c r="O48" s="4">
        <v>0</v>
      </c>
      <c r="P48" s="4">
        <f>IF(ISNA(VLOOKUP($E48,'TT Horseshoe SS-1'!$A$12:$F$986,6,FALSE))=TRUE,"0",VLOOKUP($E48,'TT Horseshoe SS-1'!$A$12:$F$986,6,FALSE))</f>
        <v>63.488372093023209</v>
      </c>
      <c r="Q48" s="4">
        <f>IF(ISNA(VLOOKUP($E48,'TT Horseshoe SS-2'!$A$12:$F$986,6,FALSE))=TRUE,"0",VLOOKUP($E48,'TT Horseshoe SS-2'!$A$12:$F$986,6,FALSE))</f>
        <v>74.65116279069764</v>
      </c>
      <c r="R48" s="4" t="str">
        <f>IF(ISNA(VLOOKUP($E48,'NorAm Copper SS'!$A$12:$F$986,6,FALSE))=TRUE,"0",VLOOKUP($E48,'NorAm Copper SS'!$A$12:$F$986,6,FALSE))</f>
        <v>0</v>
      </c>
      <c r="S48" s="4" t="str">
        <f>IF(ISNA(VLOOKUP($E48,'CC Sun Peaks BA'!$A$12:$F$986,6,FALSE))=TRUE,"0",VLOOKUP($E48,'CC Sun Peaks BA'!$A$12:$F$986,6,FALSE))</f>
        <v>0</v>
      </c>
      <c r="T48" s="4" t="str">
        <f>IF(ISNA(VLOOKUP($E48,'CC Sun Peaks SS'!$A$12:$F$986,6,FALSE))=TRUE,"0",VLOOKUP($E48,'CC Sun Peaks SS'!$A$12:$F$986,6,FALSE))</f>
        <v>0</v>
      </c>
      <c r="U48" s="4">
        <f>IF(ISNA(VLOOKUP($E48,'TT MSLM SS-1'!$A$12:$F$986,6,FALSE))=TRUE,"0",VLOOKUP($E48,'TT MSLM SS-1'!$A$12:$F$986,6,FALSE))</f>
        <v>89.999999999999901</v>
      </c>
      <c r="V48" s="4">
        <f>IF(ISNA(VLOOKUP($E48,'TT MSLM SS-2'!$A$12:$F$986,6,FALSE))=TRUE,"0",VLOOKUP($E48,'TT MSLM SS-2'!$A$12:$F$986,6,FALSE))</f>
        <v>106.7999999999999</v>
      </c>
      <c r="W48" s="4" t="str">
        <f>IF(ISNA(VLOOKUP($E48,'NorAm Mammoth SS'!$A$12:$F$986,6,FALSE))=TRUE,"0",VLOOKUP($E48,'NorAm Mammoth SS'!$A$12:$F$986,6,FALSE))</f>
        <v>0</v>
      </c>
      <c r="X48" s="4">
        <f>IF(ISNA(VLOOKUP($E48,'PROV SS'!$A$12:$F$986,6,FALSE))=TRUE,"0",VLOOKUP($E48,'PROV SS'!$A$12:$F$986,6,FALSE))</f>
        <v>49.354838709677324</v>
      </c>
      <c r="Y48" s="4">
        <f>IF(ISNA(VLOOKUP($E48,'PROV BA'!$A$12:$F$986,6,FALSE))=TRUE,"0",VLOOKUP($E48,'PROV BA'!$A$12:$F$986,6,FALSE))</f>
        <v>111.29032258064512</v>
      </c>
      <c r="Z48" s="4" t="str">
        <f>IF(ISNA(VLOOKUP($E48,'CC Horseshoe BA-1'!$A$12:$H$986,8,FALSE))=TRUE,"0",VLOOKUP($E48,'CC Horseshoe BA-1'!$A$12:$H$986,8,FALSE))</f>
        <v>0</v>
      </c>
      <c r="AA48" s="4" t="str">
        <f>IF(ISNA(VLOOKUP($E48,'CC Horseshoe BA-2'!$A$12:$F$986,6,FALSE))=TRUE,"0",VLOOKUP($E48,'CC Horseshoe BA-2'!$A$12:$F$986,6,FALSE))</f>
        <v>0</v>
      </c>
      <c r="AB48" s="4" t="str">
        <f>IF(ISNA(VLOOKUP($E48,'NorAm Aspen SS'!$A$12:$F$986,6,FALSE))=TRUE,"0",VLOOKUP($E48,'NorAm Aspen SS'!$A$12:$F$986,6,FALSE))</f>
        <v>0</v>
      </c>
      <c r="AC48" s="4" t="str">
        <f>IF(ISNA(VLOOKUP($E48,'JR+CC Halfpipe'!$A$12:$F$986,6,FALSE))=TRUE,"0",VLOOKUP($E48,'JR+CC Halfpipe'!$A$12:$F$986,6,FALSE))</f>
        <v>0</v>
      </c>
      <c r="AD48" s="4" t="str">
        <f>IF(ISNA(VLOOKUP($E48,'JR Nat SS'!$A$12:$F$986,6,FALSE))=TRUE,"0",VLOOKUP($E48,'JR Nat SS'!$A$12:$F$986,6,FALSE))</f>
        <v>0</v>
      </c>
      <c r="AE48" s="4" t="str">
        <f>IF(ISNA(VLOOKUP($E48,'JR Nat BA'!$A$12:$F$986,6,FALSE))=TRUE,"0",VLOOKUP($E48,'JR Nat BA'!$A$12:$F$986,6,FALSE))</f>
        <v>0</v>
      </c>
      <c r="AF48" s="4" t="str">
        <f>IF(ISNA(VLOOKUP($E48,'NorAm Stoneham SS'!$A$12:$F$986,6,FALSE))=TRUE,"0",VLOOKUP($E48,'NorAm Stoneham SS'!$A$12:$F$986,6,FALSE))</f>
        <v>0</v>
      </c>
      <c r="AG48" s="4" t="str">
        <f>IF(ISNA(VLOOKUP($E48,'NorAm Stoneham BA'!$A$12:$H$987,8,FALSE))=TRUE,"0",VLOOKUP($E48,'NorAm Stoneham BA'!$A$12:$H$987,8,FALSE))</f>
        <v>0</v>
      </c>
      <c r="AH48" s="4" t="str">
        <f>IF(ISNA(VLOOKUP($E48,'SR Nats SS'!$A$12:$F$986,6,FALSE))=TRUE,"0",VLOOKUP($E48,'SR Nats SS'!$A$12:$F$986,6,FALSE))</f>
        <v>0</v>
      </c>
      <c r="AI48" s="4" t="str">
        <f>IF(ISNA(VLOOKUP($E48,'SR Nats BA'!$A$12:$F$986,6,FALSE))=TRUE,"0",VLOOKUP($E48,'SR Nats BA'!$A$12:$F$986,6,FALSE))</f>
        <v>0</v>
      </c>
      <c r="AJ48" s="4"/>
      <c r="AK48" s="4"/>
      <c r="AL48" s="4"/>
      <c r="AM48" s="4"/>
      <c r="AN48" s="4"/>
      <c r="AO48" s="4"/>
      <c r="AP48" s="5"/>
      <c r="AQ48" s="5"/>
      <c r="AR48" s="5"/>
      <c r="AS48" s="5"/>
      <c r="AT48" s="5"/>
      <c r="AU48" s="5"/>
    </row>
    <row r="49" spans="1:47" ht="18" customHeight="1" x14ac:dyDescent="0.15">
      <c r="A49" s="64" t="s">
        <v>198</v>
      </c>
      <c r="B49" s="60"/>
      <c r="C49" s="60" t="s">
        <v>32</v>
      </c>
      <c r="D49" s="60" t="s">
        <v>59</v>
      </c>
      <c r="E49" s="61" t="s">
        <v>179</v>
      </c>
      <c r="F49" s="129"/>
      <c r="G49" s="59">
        <f>H49</f>
        <v>44</v>
      </c>
      <c r="H49" s="4">
        <f>RANK(L49,$L$6:$L$95,0)</f>
        <v>44</v>
      </c>
      <c r="I49" s="4">
        <f>LARGE(($N49:$AZ49),1)</f>
        <v>106.15384615384605</v>
      </c>
      <c r="J49" s="4">
        <f>LARGE(($N49:$AZ49),2)</f>
        <v>101.61290322580641</v>
      </c>
      <c r="K49" s="4">
        <f>LARGE(($N49:$AZ49),3)</f>
        <v>93.870967741935431</v>
      </c>
      <c r="L49" s="5">
        <f>SUM(I49+J49+K49)</f>
        <v>301.63771712158791</v>
      </c>
      <c r="M49" s="6"/>
      <c r="N49" s="4">
        <v>0</v>
      </c>
      <c r="O49" s="4">
        <v>0</v>
      </c>
      <c r="P49" s="4">
        <f>IF(ISNA(VLOOKUP($E49,'TT Horseshoe SS-1'!$A$12:$F$986,6,FALSE))=TRUE,"0",VLOOKUP($E49,'TT Horseshoe SS-1'!$A$12:$F$986,6,FALSE))</f>
        <v>83.023255813953469</v>
      </c>
      <c r="Q49" s="4">
        <f>IF(ISNA(VLOOKUP($E49,'TT Horseshoe SS-2'!$A$12:$F$986,6,FALSE))=TRUE,"0",VLOOKUP($E49,'TT Horseshoe SS-2'!$A$12:$F$986,6,FALSE))</f>
        <v>91.395348837209298</v>
      </c>
      <c r="R49" s="4" t="str">
        <f>IF(ISNA(VLOOKUP($E49,'NorAm Copper SS'!$A$12:$F$986,6,FALSE))=TRUE,"0",VLOOKUP($E49,'NorAm Copper SS'!$A$12:$F$986,6,FALSE))</f>
        <v>0</v>
      </c>
      <c r="S49" s="4" t="str">
        <f>IF(ISNA(VLOOKUP($E49,'CC Sun Peaks BA'!$A$12:$F$986,6,FALSE))=TRUE,"0",VLOOKUP($E49,'CC Sun Peaks BA'!$A$12:$F$986,6,FALSE))</f>
        <v>0</v>
      </c>
      <c r="T49" s="4" t="str">
        <f>IF(ISNA(VLOOKUP($E49,'CC Sun Peaks SS'!$A$12:$F$986,6,FALSE))=TRUE,"0",VLOOKUP($E49,'CC Sun Peaks SS'!$A$12:$F$986,6,FALSE))</f>
        <v>0</v>
      </c>
      <c r="U49" s="4">
        <f>IF(ISNA(VLOOKUP($E49,'TT MSLM SS-1'!$A$12:$F$986,6,FALSE))=TRUE,"0",VLOOKUP($E49,'TT MSLM SS-1'!$A$12:$F$986,6,FALSE))</f>
        <v>106.15384615384605</v>
      </c>
      <c r="V49" s="4">
        <f>IF(ISNA(VLOOKUP($E49,'TT MSLM SS-2'!$A$12:$F$986,6,FALSE))=TRUE,"0",VLOOKUP($E49,'TT MSLM SS-2'!$A$12:$F$986,6,FALSE))</f>
        <v>53.999999999999808</v>
      </c>
      <c r="W49" s="4" t="str">
        <f>IF(ISNA(VLOOKUP($E49,'NorAm Mammoth SS'!$A$12:$F$986,6,FALSE))=TRUE,"0",VLOOKUP($E49,'NorAm Mammoth SS'!$A$12:$F$986,6,FALSE))</f>
        <v>0</v>
      </c>
      <c r="X49" s="4">
        <f>IF(ISNA(VLOOKUP($E49,'PROV SS'!$A$12:$F$986,6,FALSE))=TRUE,"0",VLOOKUP($E49,'PROV SS'!$A$12:$F$986,6,FALSE))</f>
        <v>101.61290322580641</v>
      </c>
      <c r="Y49" s="4">
        <f>IF(ISNA(VLOOKUP($E49,'PROV BA'!$A$12:$F$986,6,FALSE))=TRUE,"0",VLOOKUP($E49,'PROV BA'!$A$12:$F$986,6,FALSE))</f>
        <v>93.870967741935431</v>
      </c>
      <c r="Z49" s="4" t="str">
        <f>IF(ISNA(VLOOKUP($E49,'CC Horseshoe BA-1'!$A$12:$H$986,8,FALSE))=TRUE,"0",VLOOKUP($E49,'CC Horseshoe BA-1'!$A$12:$H$986,8,FALSE))</f>
        <v>0</v>
      </c>
      <c r="AA49" s="4" t="str">
        <f>IF(ISNA(VLOOKUP($E49,'CC Horseshoe BA-2'!$A$12:$F$986,6,FALSE))=TRUE,"0",VLOOKUP($E49,'CC Horseshoe BA-2'!$A$12:$F$986,6,FALSE))</f>
        <v>0</v>
      </c>
      <c r="AB49" s="4" t="str">
        <f>IF(ISNA(VLOOKUP($E49,'NorAm Aspen SS'!$A$12:$F$986,6,FALSE))=TRUE,"0",VLOOKUP($E49,'NorAm Aspen SS'!$A$12:$F$986,6,FALSE))</f>
        <v>0</v>
      </c>
      <c r="AC49" s="4" t="str">
        <f>IF(ISNA(VLOOKUP($E49,'JR+CC Halfpipe'!$A$12:$F$986,6,FALSE))=TRUE,"0",VLOOKUP($E49,'JR+CC Halfpipe'!$A$12:$F$986,6,FALSE))</f>
        <v>0</v>
      </c>
      <c r="AD49" s="4" t="str">
        <f>IF(ISNA(VLOOKUP($E49,'JR Nat SS'!$A$12:$F$986,6,FALSE))=TRUE,"0",VLOOKUP($E49,'JR Nat SS'!$A$12:$F$986,6,FALSE))</f>
        <v>0</v>
      </c>
      <c r="AE49" s="4" t="str">
        <f>IF(ISNA(VLOOKUP($E49,'JR Nat BA'!$A$12:$F$986,6,FALSE))=TRUE,"0",VLOOKUP($E49,'JR Nat BA'!$A$12:$F$986,6,FALSE))</f>
        <v>0</v>
      </c>
      <c r="AF49" s="4" t="str">
        <f>IF(ISNA(VLOOKUP($E49,'NorAm Stoneham SS'!$A$12:$F$986,6,FALSE))=TRUE,"0",VLOOKUP($E49,'NorAm Stoneham SS'!$A$12:$F$986,6,FALSE))</f>
        <v>0</v>
      </c>
      <c r="AG49" s="4" t="str">
        <f>IF(ISNA(VLOOKUP($E49,'NorAm Stoneham BA'!$A$12:$H$987,8,FALSE))=TRUE,"0",VLOOKUP($E49,'NorAm Stoneham BA'!$A$12:$H$987,8,FALSE))</f>
        <v>0</v>
      </c>
      <c r="AH49" s="4" t="str">
        <f>IF(ISNA(VLOOKUP($E49,'SR Nats SS'!$A$12:$F$986,6,FALSE))=TRUE,"0",VLOOKUP($E49,'SR Nats SS'!$A$12:$F$986,6,FALSE))</f>
        <v>0</v>
      </c>
      <c r="AI49" s="4" t="str">
        <f>IF(ISNA(VLOOKUP($E49,'SR Nats BA'!$A$12:$F$986,6,FALSE))=TRUE,"0",VLOOKUP($E49,'SR Nats BA'!$A$12:$F$986,6,FALSE))</f>
        <v>0</v>
      </c>
      <c r="AJ49" s="4"/>
      <c r="AK49" s="4"/>
      <c r="AL49" s="4"/>
      <c r="AM49" s="4"/>
      <c r="AN49" s="4"/>
      <c r="AO49" s="4"/>
      <c r="AP49" s="5"/>
      <c r="AQ49" s="5"/>
      <c r="AR49" s="5"/>
      <c r="AS49" s="5"/>
      <c r="AT49" s="5"/>
      <c r="AU49" s="5"/>
    </row>
    <row r="50" spans="1:47" ht="18" customHeight="1" x14ac:dyDescent="0.15">
      <c r="A50" s="64" t="s">
        <v>83</v>
      </c>
      <c r="B50" s="60"/>
      <c r="C50" s="60" t="s">
        <v>32</v>
      </c>
      <c r="D50" s="60" t="s">
        <v>48</v>
      </c>
      <c r="E50" s="61" t="s">
        <v>218</v>
      </c>
      <c r="F50" s="129"/>
      <c r="G50" s="59">
        <f>H50</f>
        <v>45</v>
      </c>
      <c r="H50" s="4">
        <f>RANK(L50,$L$6:$L$95,0)</f>
        <v>45</v>
      </c>
      <c r="I50" s="4">
        <f>LARGE(($N50:$AZ50),1)</f>
        <v>133.19999999999996</v>
      </c>
      <c r="J50" s="4">
        <f>LARGE(($N50:$AZ50),2)</f>
        <v>115.16129032258061</v>
      </c>
      <c r="K50" s="4">
        <f>LARGE(($N50:$AZ50),3)</f>
        <v>53.076923076922995</v>
      </c>
      <c r="L50" s="5">
        <f>SUM(I50+J50+K50)</f>
        <v>301.43821339950358</v>
      </c>
      <c r="M50" s="6"/>
      <c r="N50" s="4">
        <v>0</v>
      </c>
      <c r="O50" s="4">
        <v>0</v>
      </c>
      <c r="P50" s="4" t="str">
        <f>IF(ISNA(VLOOKUP($E50,'TT Horseshoe SS-1'!$A$12:$F$986,6,FALSE))=TRUE,"0",VLOOKUP($E50,'TT Horseshoe SS-1'!$A$12:$F$986,6,FALSE))</f>
        <v>0</v>
      </c>
      <c r="Q50" s="4" t="str">
        <f>IF(ISNA(VLOOKUP($E50,'TT Horseshoe SS-2'!$A$12:$F$986,6,FALSE))=TRUE,"0",VLOOKUP($E50,'TT Horseshoe SS-2'!$A$12:$F$986,6,FALSE))</f>
        <v>0</v>
      </c>
      <c r="R50" s="4" t="str">
        <f>IF(ISNA(VLOOKUP($E50,'NorAm Copper SS'!$A$12:$F$986,6,FALSE))=TRUE,"0",VLOOKUP($E50,'NorAm Copper SS'!$A$12:$F$986,6,FALSE))</f>
        <v>0</v>
      </c>
      <c r="S50" s="4" t="str">
        <f>IF(ISNA(VLOOKUP($E50,'CC Sun Peaks BA'!$A$12:$F$986,6,FALSE))=TRUE,"0",VLOOKUP($E50,'CC Sun Peaks BA'!$A$12:$F$986,6,FALSE))</f>
        <v>0</v>
      </c>
      <c r="T50" s="4" t="str">
        <f>IF(ISNA(VLOOKUP($E50,'CC Sun Peaks SS'!$A$12:$F$986,6,FALSE))=TRUE,"0",VLOOKUP($E50,'CC Sun Peaks SS'!$A$12:$F$986,6,FALSE))</f>
        <v>0</v>
      </c>
      <c r="U50" s="4">
        <f>IF(ISNA(VLOOKUP($E50,'TT MSLM SS-1'!$A$12:$F$986,6,FALSE))=TRUE,"0",VLOOKUP($E50,'TT MSLM SS-1'!$A$12:$F$986,6,FALSE))</f>
        <v>53.076923076922995</v>
      </c>
      <c r="V50" s="4">
        <f>IF(ISNA(VLOOKUP($E50,'TT MSLM SS-2'!$A$12:$F$986,6,FALSE))=TRUE,"0",VLOOKUP($E50,'TT MSLM SS-2'!$A$12:$F$986,6,FALSE))</f>
        <v>133.19999999999996</v>
      </c>
      <c r="W50" s="4" t="str">
        <f>IF(ISNA(VLOOKUP($E50,'NorAm Mammoth SS'!$A$12:$F$986,6,FALSE))=TRUE,"0",VLOOKUP($E50,'NorAm Mammoth SS'!$A$12:$F$986,6,FALSE))</f>
        <v>0</v>
      </c>
      <c r="X50" s="4">
        <f>IF(ISNA(VLOOKUP($E50,'PROV SS'!$A$12:$F$986,6,FALSE))=TRUE,"0",VLOOKUP($E50,'PROV SS'!$A$12:$F$986,6,FALSE))</f>
        <v>45.483870967741836</v>
      </c>
      <c r="Y50" s="4">
        <f>IF(ISNA(VLOOKUP($E50,'PROV BA'!$A$12:$F$986,6,FALSE))=TRUE,"0",VLOOKUP($E50,'PROV BA'!$A$12:$F$986,6,FALSE))</f>
        <v>115.16129032258061</v>
      </c>
      <c r="Z50" s="4" t="str">
        <f>IF(ISNA(VLOOKUP($E50,'CC Horseshoe BA-1'!$A$12:$H$986,8,FALSE))=TRUE,"0",VLOOKUP($E50,'CC Horseshoe BA-1'!$A$12:$H$986,8,FALSE))</f>
        <v>0</v>
      </c>
      <c r="AA50" s="4" t="str">
        <f>IF(ISNA(VLOOKUP($E50,'CC Horseshoe BA-2'!$A$12:$F$986,6,FALSE))=TRUE,"0",VLOOKUP($E50,'CC Horseshoe BA-2'!$A$12:$F$986,6,FALSE))</f>
        <v>0</v>
      </c>
      <c r="AB50" s="4" t="str">
        <f>IF(ISNA(VLOOKUP($E50,'NorAm Aspen SS'!$A$12:$F$986,6,FALSE))=TRUE,"0",VLOOKUP($E50,'NorAm Aspen SS'!$A$12:$F$986,6,FALSE))</f>
        <v>0</v>
      </c>
      <c r="AC50" s="4" t="str">
        <f>IF(ISNA(VLOOKUP($E50,'JR+CC Halfpipe'!$A$12:$F$986,6,FALSE))=TRUE,"0",VLOOKUP($E50,'JR+CC Halfpipe'!$A$12:$F$986,6,FALSE))</f>
        <v>0</v>
      </c>
      <c r="AD50" s="4" t="str">
        <f>IF(ISNA(VLOOKUP($E50,'JR Nat SS'!$A$12:$F$986,6,FALSE))=TRUE,"0",VLOOKUP($E50,'JR Nat SS'!$A$12:$F$986,6,FALSE))</f>
        <v>0</v>
      </c>
      <c r="AE50" s="4" t="str">
        <f>IF(ISNA(VLOOKUP($E50,'JR Nat BA'!$A$12:$F$986,6,FALSE))=TRUE,"0",VLOOKUP($E50,'JR Nat BA'!$A$12:$F$986,6,FALSE))</f>
        <v>0</v>
      </c>
      <c r="AF50" s="4" t="str">
        <f>IF(ISNA(VLOOKUP($E50,'NorAm Stoneham SS'!$A$12:$F$986,6,FALSE))=TRUE,"0",VLOOKUP($E50,'NorAm Stoneham SS'!$A$12:$F$986,6,FALSE))</f>
        <v>0</v>
      </c>
      <c r="AG50" s="4" t="str">
        <f>IF(ISNA(VLOOKUP($E50,'NorAm Stoneham BA'!$A$12:$H$987,8,FALSE))=TRUE,"0",VLOOKUP($E50,'NorAm Stoneham BA'!$A$12:$H$987,8,FALSE))</f>
        <v>0</v>
      </c>
      <c r="AH50" s="4" t="str">
        <f>IF(ISNA(VLOOKUP($E50,'SR Nats SS'!$A$12:$F$986,6,FALSE))=TRUE,"0",VLOOKUP($E50,'SR Nats SS'!$A$12:$F$986,6,FALSE))</f>
        <v>0</v>
      </c>
      <c r="AI50" s="4" t="str">
        <f>IF(ISNA(VLOOKUP($E50,'SR Nats BA'!$A$12:$F$986,6,FALSE))=TRUE,"0",VLOOKUP($E50,'SR Nats BA'!$A$12:$F$986,6,FALSE))</f>
        <v>0</v>
      </c>
      <c r="AJ50" s="4"/>
      <c r="AK50" s="4"/>
      <c r="AL50" s="4"/>
      <c r="AM50" s="4"/>
      <c r="AN50" s="4"/>
      <c r="AO50" s="4"/>
      <c r="AP50" s="5"/>
      <c r="AQ50" s="5"/>
      <c r="AR50" s="5"/>
      <c r="AS50" s="5"/>
      <c r="AT50" s="5"/>
      <c r="AU50" s="5"/>
    </row>
    <row r="51" spans="1:47" ht="18" customHeight="1" x14ac:dyDescent="0.15">
      <c r="A51" s="64" t="s">
        <v>83</v>
      </c>
      <c r="B51" s="60"/>
      <c r="C51" s="60" t="s">
        <v>32</v>
      </c>
      <c r="D51" s="60" t="s">
        <v>48</v>
      </c>
      <c r="E51" s="61" t="s">
        <v>217</v>
      </c>
      <c r="F51" s="129"/>
      <c r="G51" s="59">
        <f>H51</f>
        <v>46</v>
      </c>
      <c r="H51" s="4">
        <f>RANK(L51,$L$6:$L$95,0)</f>
        <v>46</v>
      </c>
      <c r="I51" s="4">
        <f>LARGE(($N51:$AZ51),1)</f>
        <v>119.0322580645161</v>
      </c>
      <c r="J51" s="4">
        <f>LARGE(($N51:$AZ51),2)</f>
        <v>113.22580645161287</v>
      </c>
      <c r="K51" s="4">
        <f>LARGE(($N51:$AZ51),3)</f>
        <v>66.923076923076835</v>
      </c>
      <c r="L51" s="5">
        <f>SUM(I51+J51+K51)</f>
        <v>299.18114143920582</v>
      </c>
      <c r="M51" s="6"/>
      <c r="N51" s="4">
        <v>0</v>
      </c>
      <c r="O51" s="4">
        <v>0</v>
      </c>
      <c r="P51" s="4" t="str">
        <f>IF(ISNA(VLOOKUP($E51,'TT Horseshoe SS-1'!$A$12:$F$986,6,FALSE))=TRUE,"0",VLOOKUP($E51,'TT Horseshoe SS-1'!$A$12:$F$986,6,FALSE))</f>
        <v>0</v>
      </c>
      <c r="Q51" s="4" t="str">
        <f>IF(ISNA(VLOOKUP($E51,'TT Horseshoe SS-2'!$A$12:$F$986,6,FALSE))=TRUE,"0",VLOOKUP($E51,'TT Horseshoe SS-2'!$A$12:$F$986,6,FALSE))</f>
        <v>0</v>
      </c>
      <c r="R51" s="4" t="str">
        <f>IF(ISNA(VLOOKUP($E51,'NorAm Copper SS'!$A$12:$F$986,6,FALSE))=TRUE,"0",VLOOKUP($E51,'NorAm Copper SS'!$A$12:$F$986,6,FALSE))</f>
        <v>0</v>
      </c>
      <c r="S51" s="4" t="str">
        <f>IF(ISNA(VLOOKUP($E51,'CC Sun Peaks BA'!$A$12:$F$986,6,FALSE))=TRUE,"0",VLOOKUP($E51,'CC Sun Peaks BA'!$A$12:$F$986,6,FALSE))</f>
        <v>0</v>
      </c>
      <c r="T51" s="4" t="str">
        <f>IF(ISNA(VLOOKUP($E51,'CC Sun Peaks SS'!$A$12:$F$986,6,FALSE))=TRUE,"0",VLOOKUP($E51,'CC Sun Peaks SS'!$A$12:$F$986,6,FALSE))</f>
        <v>0</v>
      </c>
      <c r="U51" s="4">
        <f>IF(ISNA(VLOOKUP($E51,'TT MSLM SS-1'!$A$12:$F$986,6,FALSE))=TRUE,"0",VLOOKUP($E51,'TT MSLM SS-1'!$A$12:$F$986,6,FALSE))</f>
        <v>66.923076923076835</v>
      </c>
      <c r="V51" s="4">
        <f>IF(ISNA(VLOOKUP($E51,'TT MSLM SS-2'!$A$12:$F$986,6,FALSE))=TRUE,"0",VLOOKUP($E51,'TT MSLM SS-2'!$A$12:$F$986,6,FALSE))</f>
        <v>0</v>
      </c>
      <c r="W51" s="4" t="str">
        <f>IF(ISNA(VLOOKUP($E51,'NorAm Mammoth SS'!$A$12:$F$986,6,FALSE))=TRUE,"0",VLOOKUP($E51,'NorAm Mammoth SS'!$A$12:$F$986,6,FALSE))</f>
        <v>0</v>
      </c>
      <c r="X51" s="4">
        <f>IF(ISNA(VLOOKUP($E51,'PROV SS'!$A$12:$F$986,6,FALSE))=TRUE,"0",VLOOKUP($E51,'PROV SS'!$A$12:$F$986,6,FALSE))</f>
        <v>113.22580645161287</v>
      </c>
      <c r="Y51" s="4">
        <f>IF(ISNA(VLOOKUP($E51,'PROV BA'!$A$12:$F$986,6,FALSE))=TRUE,"0",VLOOKUP($E51,'PROV BA'!$A$12:$F$986,6,FALSE))</f>
        <v>119.0322580645161</v>
      </c>
      <c r="Z51" s="4" t="str">
        <f>IF(ISNA(VLOOKUP($E51,'CC Horseshoe BA-1'!$A$12:$H$986,8,FALSE))=TRUE,"0",VLOOKUP($E51,'CC Horseshoe BA-1'!$A$12:$H$986,8,FALSE))</f>
        <v>0</v>
      </c>
      <c r="AA51" s="4" t="str">
        <f>IF(ISNA(VLOOKUP($E51,'CC Horseshoe BA-2'!$A$12:$F$986,6,FALSE))=TRUE,"0",VLOOKUP($E51,'CC Horseshoe BA-2'!$A$12:$F$986,6,FALSE))</f>
        <v>0</v>
      </c>
      <c r="AB51" s="4" t="str">
        <f>IF(ISNA(VLOOKUP($E51,'NorAm Aspen SS'!$A$12:$F$986,6,FALSE))=TRUE,"0",VLOOKUP($E51,'NorAm Aspen SS'!$A$12:$F$986,6,FALSE))</f>
        <v>0</v>
      </c>
      <c r="AC51" s="4" t="str">
        <f>IF(ISNA(VLOOKUP($E51,'JR+CC Halfpipe'!$A$12:$F$986,6,FALSE))=TRUE,"0",VLOOKUP($E51,'JR+CC Halfpipe'!$A$12:$F$986,6,FALSE))</f>
        <v>0</v>
      </c>
      <c r="AD51" s="4" t="str">
        <f>IF(ISNA(VLOOKUP($E51,'JR Nat SS'!$A$12:$F$986,6,FALSE))=TRUE,"0",VLOOKUP($E51,'JR Nat SS'!$A$12:$F$986,6,FALSE))</f>
        <v>0</v>
      </c>
      <c r="AE51" s="4" t="str">
        <f>IF(ISNA(VLOOKUP($E51,'JR Nat BA'!$A$12:$F$986,6,FALSE))=TRUE,"0",VLOOKUP($E51,'JR Nat BA'!$A$12:$F$986,6,FALSE))</f>
        <v>0</v>
      </c>
      <c r="AF51" s="4" t="str">
        <f>IF(ISNA(VLOOKUP($E51,'NorAm Stoneham SS'!$A$12:$F$986,6,FALSE))=TRUE,"0",VLOOKUP($E51,'NorAm Stoneham SS'!$A$12:$F$986,6,FALSE))</f>
        <v>0</v>
      </c>
      <c r="AG51" s="4" t="str">
        <f>IF(ISNA(VLOOKUP($E51,'NorAm Stoneham BA'!$A$12:$H$987,8,FALSE))=TRUE,"0",VLOOKUP($E51,'NorAm Stoneham BA'!$A$12:$H$987,8,FALSE))</f>
        <v>0</v>
      </c>
      <c r="AH51" s="4" t="str">
        <f>IF(ISNA(VLOOKUP($E51,'SR Nats SS'!$A$12:$F$986,6,FALSE))=TRUE,"0",VLOOKUP($E51,'SR Nats SS'!$A$12:$F$986,6,FALSE))</f>
        <v>0</v>
      </c>
      <c r="AI51" s="4" t="str">
        <f>IF(ISNA(VLOOKUP($E51,'SR Nats BA'!$A$12:$F$986,6,FALSE))=TRUE,"0",VLOOKUP($E51,'SR Nats BA'!$A$12:$F$986,6,FALSE))</f>
        <v>0</v>
      </c>
      <c r="AJ51" s="4"/>
      <c r="AK51" s="4"/>
      <c r="AL51" s="4"/>
      <c r="AM51" s="4"/>
      <c r="AN51" s="4"/>
      <c r="AO51" s="4"/>
      <c r="AP51" s="5"/>
      <c r="AQ51" s="5"/>
      <c r="AR51" s="5"/>
      <c r="AS51" s="5">
        <v>0</v>
      </c>
      <c r="AT51" s="5">
        <v>0</v>
      </c>
      <c r="AU51" s="5">
        <v>0</v>
      </c>
    </row>
    <row r="52" spans="1:47" ht="18" customHeight="1" x14ac:dyDescent="0.15">
      <c r="A52" s="64" t="s">
        <v>76</v>
      </c>
      <c r="B52" s="60"/>
      <c r="C52" s="60" t="s">
        <v>32</v>
      </c>
      <c r="D52" s="60" t="s">
        <v>29</v>
      </c>
      <c r="E52" s="61" t="s">
        <v>213</v>
      </c>
      <c r="F52" s="129"/>
      <c r="G52" s="59">
        <f>H52</f>
        <v>47</v>
      </c>
      <c r="H52" s="4">
        <f>RANK(L52,$L$6:$L$95,0)</f>
        <v>47</v>
      </c>
      <c r="I52" s="4">
        <f>LARGE(($N52:$AZ52),1)</f>
        <v>105.48387096774189</v>
      </c>
      <c r="J52" s="4">
        <f>LARGE(($N52:$AZ52),2)</f>
        <v>104.39999999999989</v>
      </c>
      <c r="K52" s="4">
        <f>LARGE(($N52:$AZ52),3)</f>
        <v>86.129032258064456</v>
      </c>
      <c r="L52" s="5">
        <f>SUM(I52+J52+K52)</f>
        <v>296.01290322580621</v>
      </c>
      <c r="M52" s="6"/>
      <c r="N52" s="4">
        <v>0</v>
      </c>
      <c r="O52" s="4">
        <v>0</v>
      </c>
      <c r="P52" s="4" t="str">
        <f>IF(ISNA(VLOOKUP($E52,'TT Horseshoe SS-1'!$A$12:$F$986,6,FALSE))=TRUE,"0",VLOOKUP($E52,'TT Horseshoe SS-1'!$A$12:$F$986,6,FALSE))</f>
        <v>0</v>
      </c>
      <c r="Q52" s="4" t="str">
        <f>IF(ISNA(VLOOKUP($E52,'TT Horseshoe SS-2'!$A$12:$F$986,6,FALSE))=TRUE,"0",VLOOKUP($E52,'TT Horseshoe SS-2'!$A$12:$F$986,6,FALSE))</f>
        <v>0</v>
      </c>
      <c r="R52" s="4" t="str">
        <f>IF(ISNA(VLOOKUP($E52,'NorAm Copper SS'!$A$12:$F$986,6,FALSE))=TRUE,"0",VLOOKUP($E52,'NorAm Copper SS'!$A$12:$F$986,6,FALSE))</f>
        <v>0</v>
      </c>
      <c r="S52" s="4" t="str">
        <f>IF(ISNA(VLOOKUP($E52,'CC Sun Peaks BA'!$A$12:$F$986,6,FALSE))=TRUE,"0",VLOOKUP($E52,'CC Sun Peaks BA'!$A$12:$F$986,6,FALSE))</f>
        <v>0</v>
      </c>
      <c r="T52" s="4" t="str">
        <f>IF(ISNA(VLOOKUP($E52,'CC Sun Peaks SS'!$A$12:$F$986,6,FALSE))=TRUE,"0",VLOOKUP($E52,'CC Sun Peaks SS'!$A$12:$F$986,6,FALSE))</f>
        <v>0</v>
      </c>
      <c r="U52" s="4">
        <f>IF(ISNA(VLOOKUP($E52,'TT MSLM SS-1'!$A$12:$F$986,6,FALSE))=TRUE,"0",VLOOKUP($E52,'TT MSLM SS-1'!$A$12:$F$986,6,FALSE))</f>
        <v>76.153846153846061</v>
      </c>
      <c r="V52" s="4">
        <f>IF(ISNA(VLOOKUP($E52,'TT MSLM SS-2'!$A$12:$F$986,6,FALSE))=TRUE,"0",VLOOKUP($E52,'TT MSLM SS-2'!$A$12:$F$986,6,FALSE))</f>
        <v>104.39999999999989</v>
      </c>
      <c r="W52" s="4" t="str">
        <f>IF(ISNA(VLOOKUP($E52,'NorAm Mammoth SS'!$A$12:$F$986,6,FALSE))=TRUE,"0",VLOOKUP($E52,'NorAm Mammoth SS'!$A$12:$F$986,6,FALSE))</f>
        <v>0</v>
      </c>
      <c r="X52" s="4">
        <f>IF(ISNA(VLOOKUP($E52,'PROV SS'!$A$12:$F$986,6,FALSE))=TRUE,"0",VLOOKUP($E52,'PROV SS'!$A$12:$F$986,6,FALSE))</f>
        <v>86.129032258064456</v>
      </c>
      <c r="Y52" s="4">
        <f>IF(ISNA(VLOOKUP($E52,'PROV BA'!$A$12:$F$986,6,FALSE))=TRUE,"0",VLOOKUP($E52,'PROV BA'!$A$12:$F$986,6,FALSE))</f>
        <v>105.48387096774189</v>
      </c>
      <c r="Z52" s="4" t="str">
        <f>IF(ISNA(VLOOKUP($E52,'CC Horseshoe BA-1'!$A$12:$H$986,8,FALSE))=TRUE,"0",VLOOKUP($E52,'CC Horseshoe BA-1'!$A$12:$H$986,8,FALSE))</f>
        <v>0</v>
      </c>
      <c r="AA52" s="4" t="str">
        <f>IF(ISNA(VLOOKUP($E52,'CC Horseshoe BA-2'!$A$12:$F$986,6,FALSE))=TRUE,"0",VLOOKUP($E52,'CC Horseshoe BA-2'!$A$12:$F$986,6,FALSE))</f>
        <v>0</v>
      </c>
      <c r="AB52" s="4" t="str">
        <f>IF(ISNA(VLOOKUP($E52,'NorAm Aspen SS'!$A$12:$F$986,6,FALSE))=TRUE,"0",VLOOKUP($E52,'NorAm Aspen SS'!$A$12:$F$986,6,FALSE))</f>
        <v>0</v>
      </c>
      <c r="AC52" s="4" t="str">
        <f>IF(ISNA(VLOOKUP($E52,'JR+CC Halfpipe'!$A$12:$F$986,6,FALSE))=TRUE,"0",VLOOKUP($E52,'JR+CC Halfpipe'!$A$12:$F$986,6,FALSE))</f>
        <v>0</v>
      </c>
      <c r="AD52" s="4" t="str">
        <f>IF(ISNA(VLOOKUP($E52,'JR Nat SS'!$A$12:$F$986,6,FALSE))=TRUE,"0",VLOOKUP($E52,'JR Nat SS'!$A$12:$F$986,6,FALSE))</f>
        <v>0</v>
      </c>
      <c r="AE52" s="4" t="str">
        <f>IF(ISNA(VLOOKUP($E52,'JR Nat BA'!$A$12:$F$986,6,FALSE))=TRUE,"0",VLOOKUP($E52,'JR Nat BA'!$A$12:$F$986,6,FALSE))</f>
        <v>0</v>
      </c>
      <c r="AF52" s="4" t="str">
        <f>IF(ISNA(VLOOKUP($E52,'NorAm Stoneham SS'!$A$12:$F$986,6,FALSE))=TRUE,"0",VLOOKUP($E52,'NorAm Stoneham SS'!$A$12:$F$986,6,FALSE))</f>
        <v>0</v>
      </c>
      <c r="AG52" s="4" t="str">
        <f>IF(ISNA(VLOOKUP($E52,'NorAm Stoneham BA'!$A$12:$H$987,8,FALSE))=TRUE,"0",VLOOKUP($E52,'NorAm Stoneham BA'!$A$12:$H$987,8,FALSE))</f>
        <v>0</v>
      </c>
      <c r="AH52" s="4" t="str">
        <f>IF(ISNA(VLOOKUP($E52,'SR Nats SS'!$A$12:$F$986,6,FALSE))=TRUE,"0",VLOOKUP($E52,'SR Nats SS'!$A$12:$F$986,6,FALSE))</f>
        <v>0</v>
      </c>
      <c r="AI52" s="4" t="str">
        <f>IF(ISNA(VLOOKUP($E52,'SR Nats BA'!$A$12:$F$986,6,FALSE))=TRUE,"0",VLOOKUP($E52,'SR Nats BA'!$A$12:$F$986,6,FALSE))</f>
        <v>0</v>
      </c>
      <c r="AJ52" s="4"/>
      <c r="AK52" s="4"/>
      <c r="AL52" s="4"/>
      <c r="AM52" s="4"/>
      <c r="AN52" s="4"/>
      <c r="AO52" s="4"/>
      <c r="AP52" s="5"/>
      <c r="AQ52" s="5"/>
      <c r="AR52" s="5"/>
      <c r="AS52" s="5">
        <v>0</v>
      </c>
      <c r="AT52" s="5">
        <v>0</v>
      </c>
      <c r="AU52" s="5">
        <v>0</v>
      </c>
    </row>
    <row r="53" spans="1:47" ht="18" customHeight="1" x14ac:dyDescent="0.15">
      <c r="A53" s="64" t="s">
        <v>83</v>
      </c>
      <c r="B53" s="60"/>
      <c r="C53" s="60" t="s">
        <v>32</v>
      </c>
      <c r="D53" s="60" t="s">
        <v>29</v>
      </c>
      <c r="E53" s="61" t="s">
        <v>212</v>
      </c>
      <c r="F53" s="129"/>
      <c r="G53" s="59">
        <f>H53</f>
        <v>48</v>
      </c>
      <c r="H53" s="4">
        <f>RANK(L53,$L$6:$L$95,0)</f>
        <v>48</v>
      </c>
      <c r="I53" s="4">
        <f>LARGE(($N53:$AZ53),1)</f>
        <v>109.1999999999999</v>
      </c>
      <c r="J53" s="4">
        <f>LARGE(($N53:$AZ53),2)</f>
        <v>105.48387096774189</v>
      </c>
      <c r="K53" s="4">
        <f>LARGE(($N53:$AZ53),3)</f>
        <v>80.769230769230674</v>
      </c>
      <c r="L53" s="5">
        <f>SUM(I53+J53+K53)</f>
        <v>295.45310173697249</v>
      </c>
      <c r="M53" s="6"/>
      <c r="N53" s="4">
        <v>0</v>
      </c>
      <c r="O53" s="4">
        <v>0</v>
      </c>
      <c r="P53" s="4" t="str">
        <f>IF(ISNA(VLOOKUP($E53,'TT Horseshoe SS-1'!$A$12:$F$986,6,FALSE))=TRUE,"0",VLOOKUP($E53,'TT Horseshoe SS-1'!$A$12:$F$986,6,FALSE))</f>
        <v>0</v>
      </c>
      <c r="Q53" s="4" t="str">
        <f>IF(ISNA(VLOOKUP($E53,'TT Horseshoe SS-2'!$A$12:$F$986,6,FALSE))=TRUE,"0",VLOOKUP($E53,'TT Horseshoe SS-2'!$A$12:$F$986,6,FALSE))</f>
        <v>0</v>
      </c>
      <c r="R53" s="4" t="str">
        <f>IF(ISNA(VLOOKUP($E53,'NorAm Copper SS'!$A$12:$F$986,6,FALSE))=TRUE,"0",VLOOKUP($E53,'NorAm Copper SS'!$A$12:$F$986,6,FALSE))</f>
        <v>0</v>
      </c>
      <c r="S53" s="4" t="str">
        <f>IF(ISNA(VLOOKUP($E53,'CC Sun Peaks BA'!$A$12:$F$986,6,FALSE))=TRUE,"0",VLOOKUP($E53,'CC Sun Peaks BA'!$A$12:$F$986,6,FALSE))</f>
        <v>0</v>
      </c>
      <c r="T53" s="4" t="str">
        <f>IF(ISNA(VLOOKUP($E53,'CC Sun Peaks SS'!$A$12:$F$986,6,FALSE))=TRUE,"0",VLOOKUP($E53,'CC Sun Peaks SS'!$A$12:$F$986,6,FALSE))</f>
        <v>0</v>
      </c>
      <c r="U53" s="4">
        <f>IF(ISNA(VLOOKUP($E53,'TT MSLM SS-1'!$A$12:$F$986,6,FALSE))=TRUE,"0",VLOOKUP($E53,'TT MSLM SS-1'!$A$12:$F$986,6,FALSE))</f>
        <v>80.769230769230674</v>
      </c>
      <c r="V53" s="4">
        <f>IF(ISNA(VLOOKUP($E53,'TT MSLM SS-2'!$A$12:$F$986,6,FALSE))=TRUE,"0",VLOOKUP($E53,'TT MSLM SS-2'!$A$12:$F$986,6,FALSE))</f>
        <v>109.1999999999999</v>
      </c>
      <c r="W53" s="4" t="str">
        <f>IF(ISNA(VLOOKUP($E53,'NorAm Mammoth SS'!$A$12:$F$986,6,FALSE))=TRUE,"0",VLOOKUP($E53,'NorAm Mammoth SS'!$A$12:$F$986,6,FALSE))</f>
        <v>0</v>
      </c>
      <c r="X53" s="4">
        <f>IF(ISNA(VLOOKUP($E53,'PROV SS'!$A$12:$F$986,6,FALSE))=TRUE,"0",VLOOKUP($E53,'PROV SS'!$A$12:$F$986,6,FALSE))</f>
        <v>105.48387096774189</v>
      </c>
      <c r="Y53" s="4">
        <f>IF(ISNA(VLOOKUP($E53,'PROV BA'!$A$12:$F$986,6,FALSE))=TRUE,"0",VLOOKUP($E53,'PROV BA'!$A$12:$F$986,6,FALSE))</f>
        <v>0</v>
      </c>
      <c r="Z53" s="4" t="str">
        <f>IF(ISNA(VLOOKUP($E53,'CC Horseshoe BA-1'!$A$12:$H$986,8,FALSE))=TRUE,"0",VLOOKUP($E53,'CC Horseshoe BA-1'!$A$12:$H$986,8,FALSE))</f>
        <v>0</v>
      </c>
      <c r="AA53" s="4" t="str">
        <f>IF(ISNA(VLOOKUP($E53,'CC Horseshoe BA-2'!$A$12:$F$986,6,FALSE))=TRUE,"0",VLOOKUP($E53,'CC Horseshoe BA-2'!$A$12:$F$986,6,FALSE))</f>
        <v>0</v>
      </c>
      <c r="AB53" s="4" t="str">
        <f>IF(ISNA(VLOOKUP($E53,'NorAm Aspen SS'!$A$12:$F$986,6,FALSE))=TRUE,"0",VLOOKUP($E53,'NorAm Aspen SS'!$A$12:$F$986,6,FALSE))</f>
        <v>0</v>
      </c>
      <c r="AC53" s="4" t="str">
        <f>IF(ISNA(VLOOKUP($E53,'JR+CC Halfpipe'!$A$12:$F$986,6,FALSE))=TRUE,"0",VLOOKUP($E53,'JR+CC Halfpipe'!$A$12:$F$986,6,FALSE))</f>
        <v>0</v>
      </c>
      <c r="AD53" s="4" t="str">
        <f>IF(ISNA(VLOOKUP($E53,'JR Nat SS'!$A$12:$F$986,6,FALSE))=TRUE,"0",VLOOKUP($E53,'JR Nat SS'!$A$12:$F$986,6,FALSE))</f>
        <v>0</v>
      </c>
      <c r="AE53" s="4" t="str">
        <f>IF(ISNA(VLOOKUP($E53,'JR Nat BA'!$A$12:$F$986,6,FALSE))=TRUE,"0",VLOOKUP($E53,'JR Nat BA'!$A$12:$F$986,6,FALSE))</f>
        <v>0</v>
      </c>
      <c r="AF53" s="4" t="str">
        <f>IF(ISNA(VLOOKUP($E53,'NorAm Stoneham SS'!$A$12:$F$986,6,FALSE))=TRUE,"0",VLOOKUP($E53,'NorAm Stoneham SS'!$A$12:$F$986,6,FALSE))</f>
        <v>0</v>
      </c>
      <c r="AG53" s="4" t="str">
        <f>IF(ISNA(VLOOKUP($E53,'NorAm Stoneham BA'!$A$12:$H$987,8,FALSE))=TRUE,"0",VLOOKUP($E53,'NorAm Stoneham BA'!$A$12:$H$987,8,FALSE))</f>
        <v>0</v>
      </c>
      <c r="AH53" s="4" t="str">
        <f>IF(ISNA(VLOOKUP($E53,'SR Nats SS'!$A$12:$F$986,6,FALSE))=TRUE,"0",VLOOKUP($E53,'SR Nats SS'!$A$12:$F$986,6,FALSE))</f>
        <v>0</v>
      </c>
      <c r="AI53" s="4" t="str">
        <f>IF(ISNA(VLOOKUP($E53,'SR Nats BA'!$A$12:$F$986,6,FALSE))=TRUE,"0",VLOOKUP($E53,'SR Nats BA'!$A$12:$F$986,6,FALSE))</f>
        <v>0</v>
      </c>
      <c r="AJ53" s="4"/>
      <c r="AK53" s="4"/>
      <c r="AL53" s="4"/>
      <c r="AM53" s="4"/>
      <c r="AN53" s="4"/>
      <c r="AO53" s="4"/>
      <c r="AP53" s="5"/>
      <c r="AQ53" s="5"/>
      <c r="AR53" s="5"/>
      <c r="AS53" s="5"/>
      <c r="AT53" s="5"/>
      <c r="AU53" s="5"/>
    </row>
    <row r="54" spans="1:47" ht="18" customHeight="1" x14ac:dyDescent="0.15">
      <c r="A54" s="64" t="s">
        <v>76</v>
      </c>
      <c r="B54" s="60"/>
      <c r="C54" s="60" t="s">
        <v>32</v>
      </c>
      <c r="D54" s="60" t="s">
        <v>29</v>
      </c>
      <c r="E54" s="61" t="s">
        <v>117</v>
      </c>
      <c r="F54" s="129"/>
      <c r="G54" s="59">
        <f>H54</f>
        <v>49</v>
      </c>
      <c r="H54" s="4">
        <f>RANK(L54,$L$6:$L$95,0)</f>
        <v>49</v>
      </c>
      <c r="I54" s="4">
        <f>LARGE(($N54:$AZ54),1)</f>
        <v>99.677419354838662</v>
      </c>
      <c r="J54" s="4">
        <f>LARGE(($N54:$AZ54),2)</f>
        <v>97.199999999999875</v>
      </c>
      <c r="K54" s="4">
        <f>LARGE(($N54:$AZ54),3)</f>
        <v>96.92307692307682</v>
      </c>
      <c r="L54" s="5">
        <f>SUM(I54+J54+K54)</f>
        <v>293.80049627791539</v>
      </c>
      <c r="M54" s="6"/>
      <c r="N54" s="4">
        <v>0</v>
      </c>
      <c r="O54" s="4">
        <v>0</v>
      </c>
      <c r="P54" s="4" t="str">
        <f>IF(ISNA(VLOOKUP($E54,'TT Horseshoe SS-1'!$A$12:$F$986,6,FALSE))=TRUE,"0",VLOOKUP($E54,'TT Horseshoe SS-1'!$A$12:$F$986,6,FALSE))</f>
        <v>0</v>
      </c>
      <c r="Q54" s="4" t="str">
        <f>IF(ISNA(VLOOKUP($E54,'TT Horseshoe SS-2'!$A$12:$F$986,6,FALSE))=TRUE,"0",VLOOKUP($E54,'TT Horseshoe SS-2'!$A$12:$F$986,6,FALSE))</f>
        <v>0</v>
      </c>
      <c r="R54" s="4" t="str">
        <f>IF(ISNA(VLOOKUP($E54,'NorAm Copper SS'!$A$12:$F$986,6,FALSE))=TRUE,"0",VLOOKUP($E54,'NorAm Copper SS'!$A$12:$F$986,6,FALSE))</f>
        <v>0</v>
      </c>
      <c r="S54" s="4" t="str">
        <f>IF(ISNA(VLOOKUP($E54,'CC Sun Peaks BA'!$A$12:$F$986,6,FALSE))=TRUE,"0",VLOOKUP($E54,'CC Sun Peaks BA'!$A$12:$F$986,6,FALSE))</f>
        <v>0</v>
      </c>
      <c r="T54" s="4" t="str">
        <f>IF(ISNA(VLOOKUP($E54,'CC Sun Peaks SS'!$A$12:$F$986,6,FALSE))=TRUE,"0",VLOOKUP($E54,'CC Sun Peaks SS'!$A$12:$F$986,6,FALSE))</f>
        <v>0</v>
      </c>
      <c r="U54" s="4">
        <f>IF(ISNA(VLOOKUP($E54,'TT MSLM SS-1'!$A$12:$F$986,6,FALSE))=TRUE,"0",VLOOKUP($E54,'TT MSLM SS-1'!$A$12:$F$986,6,FALSE))</f>
        <v>96.92307692307682</v>
      </c>
      <c r="V54" s="4">
        <f>IF(ISNA(VLOOKUP($E54,'TT MSLM SS-2'!$A$12:$F$986,6,FALSE))=TRUE,"0",VLOOKUP($E54,'TT MSLM SS-2'!$A$12:$F$986,6,FALSE))</f>
        <v>97.199999999999875</v>
      </c>
      <c r="W54" s="4" t="str">
        <f>IF(ISNA(VLOOKUP($E54,'NorAm Mammoth SS'!$A$12:$F$986,6,FALSE))=TRUE,"0",VLOOKUP($E54,'NorAm Mammoth SS'!$A$12:$F$986,6,FALSE))</f>
        <v>0</v>
      </c>
      <c r="X54" s="4">
        <f>IF(ISNA(VLOOKUP($E54,'PROV SS'!$A$12:$F$986,6,FALSE))=TRUE,"0",VLOOKUP($E54,'PROV SS'!$A$12:$F$986,6,FALSE))</f>
        <v>41.612903225806349</v>
      </c>
      <c r="Y54" s="4">
        <f>IF(ISNA(VLOOKUP($E54,'PROV BA'!$A$12:$F$986,6,FALSE))=TRUE,"0",VLOOKUP($E54,'PROV BA'!$A$12:$F$986,6,FALSE))</f>
        <v>99.677419354838662</v>
      </c>
      <c r="Z54" s="4" t="str">
        <f>IF(ISNA(VLOOKUP($E54,'CC Horseshoe BA-1'!$A$12:$H$986,8,FALSE))=TRUE,"0",VLOOKUP($E54,'CC Horseshoe BA-1'!$A$12:$H$986,8,FALSE))</f>
        <v>0</v>
      </c>
      <c r="AA54" s="4" t="str">
        <f>IF(ISNA(VLOOKUP($E54,'CC Horseshoe BA-2'!$A$12:$F$986,6,FALSE))=TRUE,"0",VLOOKUP($E54,'CC Horseshoe BA-2'!$A$12:$F$986,6,FALSE))</f>
        <v>0</v>
      </c>
      <c r="AB54" s="4" t="str">
        <f>IF(ISNA(VLOOKUP($E54,'NorAm Aspen SS'!$A$12:$F$986,6,FALSE))=TRUE,"0",VLOOKUP($E54,'NorAm Aspen SS'!$A$12:$F$986,6,FALSE))</f>
        <v>0</v>
      </c>
      <c r="AC54" s="4" t="str">
        <f>IF(ISNA(VLOOKUP($E54,'JR+CC Halfpipe'!$A$12:$F$986,6,FALSE))=TRUE,"0",VLOOKUP($E54,'JR+CC Halfpipe'!$A$12:$F$986,6,FALSE))</f>
        <v>0</v>
      </c>
      <c r="AD54" s="4" t="str">
        <f>IF(ISNA(VLOOKUP($E54,'JR Nat SS'!$A$12:$F$986,6,FALSE))=TRUE,"0",VLOOKUP($E54,'JR Nat SS'!$A$12:$F$986,6,FALSE))</f>
        <v>0</v>
      </c>
      <c r="AE54" s="4" t="str">
        <f>IF(ISNA(VLOOKUP($E54,'JR Nat BA'!$A$12:$F$986,6,FALSE))=TRUE,"0",VLOOKUP($E54,'JR Nat BA'!$A$12:$F$986,6,FALSE))</f>
        <v>0</v>
      </c>
      <c r="AF54" s="4" t="str">
        <f>IF(ISNA(VLOOKUP($E54,'NorAm Stoneham SS'!$A$12:$F$986,6,FALSE))=TRUE,"0",VLOOKUP($E54,'NorAm Stoneham SS'!$A$12:$F$986,6,FALSE))</f>
        <v>0</v>
      </c>
      <c r="AG54" s="4" t="str">
        <f>IF(ISNA(VLOOKUP($E54,'NorAm Stoneham BA'!$A$12:$H$987,8,FALSE))=TRUE,"0",VLOOKUP($E54,'NorAm Stoneham BA'!$A$12:$H$987,8,FALSE))</f>
        <v>0</v>
      </c>
      <c r="AH54" s="4" t="str">
        <f>IF(ISNA(VLOOKUP($E54,'SR Nats SS'!$A$12:$F$986,6,FALSE))=TRUE,"0",VLOOKUP($E54,'SR Nats SS'!$A$12:$F$986,6,FALSE))</f>
        <v>0</v>
      </c>
      <c r="AI54" s="4" t="str">
        <f>IF(ISNA(VLOOKUP($E54,'SR Nats BA'!$A$12:$F$986,6,FALSE))=TRUE,"0",VLOOKUP($E54,'SR Nats BA'!$A$12:$F$986,6,FALSE))</f>
        <v>0</v>
      </c>
      <c r="AJ54" s="4"/>
      <c r="AK54" s="4"/>
      <c r="AL54" s="4"/>
      <c r="AM54" s="4"/>
      <c r="AN54" s="4"/>
      <c r="AO54" s="4"/>
      <c r="AP54" s="5"/>
      <c r="AQ54" s="5"/>
      <c r="AR54" s="5"/>
      <c r="AS54" s="5">
        <v>0</v>
      </c>
      <c r="AT54" s="5">
        <v>0</v>
      </c>
      <c r="AU54" s="5">
        <v>0</v>
      </c>
    </row>
    <row r="55" spans="1:47" ht="18" customHeight="1" x14ac:dyDescent="0.15">
      <c r="A55" s="64" t="s">
        <v>83</v>
      </c>
      <c r="B55" s="60"/>
      <c r="C55" s="60" t="s">
        <v>32</v>
      </c>
      <c r="D55" s="60" t="s">
        <v>48</v>
      </c>
      <c r="E55" s="61" t="s">
        <v>176</v>
      </c>
      <c r="F55" s="129"/>
      <c r="G55" s="59">
        <f>H55</f>
        <v>50</v>
      </c>
      <c r="H55" s="4">
        <f>RANK(L55,$L$6:$L$95,0)</f>
        <v>50</v>
      </c>
      <c r="I55" s="4">
        <f>LARGE(($N55:$AZ55),1)</f>
        <v>101.99999999999989</v>
      </c>
      <c r="J55" s="4">
        <f>LARGE(($N55:$AZ55),2)</f>
        <v>99.230769230769127</v>
      </c>
      <c r="K55" s="4">
        <f>LARGE(($N55:$AZ55),3)</f>
        <v>91.395348837209298</v>
      </c>
      <c r="L55" s="5">
        <f>SUM(I55+J55+K55)</f>
        <v>292.62611806797827</v>
      </c>
      <c r="M55" s="6"/>
      <c r="N55" s="4">
        <v>0</v>
      </c>
      <c r="O55" s="4">
        <v>0</v>
      </c>
      <c r="P55" s="4">
        <f>IF(ISNA(VLOOKUP($E55,'TT Horseshoe SS-1'!$A$12:$F$986,6,FALSE))=TRUE,"0",VLOOKUP($E55,'TT Horseshoe SS-1'!$A$12:$F$986,6,FALSE))</f>
        <v>91.395348837209298</v>
      </c>
      <c r="Q55" s="4">
        <f>IF(ISNA(VLOOKUP($E55,'TT Horseshoe SS-2'!$A$12:$F$986,6,FALSE))=TRUE,"0",VLOOKUP($E55,'TT Horseshoe SS-2'!$A$12:$F$986,6,FALSE))</f>
        <v>88.604651162790688</v>
      </c>
      <c r="R55" s="4" t="str">
        <f>IF(ISNA(VLOOKUP($E55,'NorAm Copper SS'!$A$12:$F$986,6,FALSE))=TRUE,"0",VLOOKUP($E55,'NorAm Copper SS'!$A$12:$F$986,6,FALSE))</f>
        <v>0</v>
      </c>
      <c r="S55" s="4" t="str">
        <f>IF(ISNA(VLOOKUP($E55,'CC Sun Peaks BA'!$A$12:$F$986,6,FALSE))=TRUE,"0",VLOOKUP($E55,'CC Sun Peaks BA'!$A$12:$F$986,6,FALSE))</f>
        <v>0</v>
      </c>
      <c r="T55" s="4" t="str">
        <f>IF(ISNA(VLOOKUP($E55,'CC Sun Peaks SS'!$A$12:$F$986,6,FALSE))=TRUE,"0",VLOOKUP($E55,'CC Sun Peaks SS'!$A$12:$F$986,6,FALSE))</f>
        <v>0</v>
      </c>
      <c r="U55" s="4">
        <f>IF(ISNA(VLOOKUP($E55,'TT MSLM SS-1'!$A$12:$F$986,6,FALSE))=TRUE,"0",VLOOKUP($E55,'TT MSLM SS-1'!$A$12:$F$986,6,FALSE))</f>
        <v>99.230769230769127</v>
      </c>
      <c r="V55" s="4">
        <f>IF(ISNA(VLOOKUP($E55,'TT MSLM SS-2'!$A$12:$F$986,6,FALSE))=TRUE,"0",VLOOKUP($E55,'TT MSLM SS-2'!$A$12:$F$986,6,FALSE))</f>
        <v>101.99999999999989</v>
      </c>
      <c r="W55" s="4" t="str">
        <f>IF(ISNA(VLOOKUP($E55,'NorAm Mammoth SS'!$A$12:$F$986,6,FALSE))=TRUE,"0",VLOOKUP($E55,'NorAm Mammoth SS'!$A$12:$F$986,6,FALSE))</f>
        <v>0</v>
      </c>
      <c r="X55" s="4">
        <f>IF(ISNA(VLOOKUP($E55,'PROV SS'!$A$12:$F$986,6,FALSE))=TRUE,"0",VLOOKUP($E55,'PROV SS'!$A$12:$F$986,6,FALSE))</f>
        <v>74.516129032257993</v>
      </c>
      <c r="Y55" s="4">
        <f>IF(ISNA(VLOOKUP($E55,'PROV BA'!$A$12:$F$986,6,FALSE))=TRUE,"0",VLOOKUP($E55,'PROV BA'!$A$12:$F$986,6,FALSE))</f>
        <v>66.774193548387018</v>
      </c>
      <c r="Z55" s="4" t="str">
        <f>IF(ISNA(VLOOKUP($E55,'CC Horseshoe BA-1'!$A$12:$H$986,8,FALSE))=TRUE,"0",VLOOKUP($E55,'CC Horseshoe BA-1'!$A$12:$H$986,8,FALSE))</f>
        <v>0</v>
      </c>
      <c r="AA55" s="4" t="str">
        <f>IF(ISNA(VLOOKUP($E55,'CC Horseshoe BA-2'!$A$12:$F$986,6,FALSE))=TRUE,"0",VLOOKUP($E55,'CC Horseshoe BA-2'!$A$12:$F$986,6,FALSE))</f>
        <v>0</v>
      </c>
      <c r="AB55" s="4" t="str">
        <f>IF(ISNA(VLOOKUP($E55,'NorAm Aspen SS'!$A$12:$F$986,6,FALSE))=TRUE,"0",VLOOKUP($E55,'NorAm Aspen SS'!$A$12:$F$986,6,FALSE))</f>
        <v>0</v>
      </c>
      <c r="AC55" s="4" t="str">
        <f>IF(ISNA(VLOOKUP($E55,'JR+CC Halfpipe'!$A$12:$F$986,6,FALSE))=TRUE,"0",VLOOKUP($E55,'JR+CC Halfpipe'!$A$12:$F$986,6,FALSE))</f>
        <v>0</v>
      </c>
      <c r="AD55" s="4" t="str">
        <f>IF(ISNA(VLOOKUP($E55,'JR Nat SS'!$A$12:$F$986,6,FALSE))=TRUE,"0",VLOOKUP($E55,'JR Nat SS'!$A$12:$F$986,6,FALSE))</f>
        <v>0</v>
      </c>
      <c r="AE55" s="4" t="str">
        <f>IF(ISNA(VLOOKUP($E55,'JR Nat BA'!$A$12:$F$986,6,FALSE))=TRUE,"0",VLOOKUP($E55,'JR Nat BA'!$A$12:$F$986,6,FALSE))</f>
        <v>0</v>
      </c>
      <c r="AF55" s="4" t="str">
        <f>IF(ISNA(VLOOKUP($E55,'NorAm Stoneham SS'!$A$12:$F$986,6,FALSE))=TRUE,"0",VLOOKUP($E55,'NorAm Stoneham SS'!$A$12:$F$986,6,FALSE))</f>
        <v>0</v>
      </c>
      <c r="AG55" s="4" t="str">
        <f>IF(ISNA(VLOOKUP($E55,'NorAm Stoneham BA'!$A$12:$H$987,8,FALSE))=TRUE,"0",VLOOKUP($E55,'NorAm Stoneham BA'!$A$12:$H$987,8,FALSE))</f>
        <v>0</v>
      </c>
      <c r="AH55" s="4" t="str">
        <f>IF(ISNA(VLOOKUP($E55,'SR Nats SS'!$A$12:$F$986,6,FALSE))=TRUE,"0",VLOOKUP($E55,'SR Nats SS'!$A$12:$F$986,6,FALSE))</f>
        <v>0</v>
      </c>
      <c r="AI55" s="4" t="str">
        <f>IF(ISNA(VLOOKUP($E55,'SR Nats BA'!$A$12:$F$986,6,FALSE))=TRUE,"0",VLOOKUP($E55,'SR Nats BA'!$A$12:$F$986,6,FALSE))</f>
        <v>0</v>
      </c>
      <c r="AJ55" s="4"/>
      <c r="AK55" s="4"/>
      <c r="AL55" s="4"/>
      <c r="AM55" s="4"/>
      <c r="AN55" s="4"/>
      <c r="AO55" s="4"/>
      <c r="AP55" s="5"/>
      <c r="AQ55" s="5"/>
      <c r="AR55" s="5"/>
      <c r="AS55" s="5">
        <v>0</v>
      </c>
      <c r="AT55" s="5">
        <v>0</v>
      </c>
      <c r="AU55" s="5">
        <v>0</v>
      </c>
    </row>
    <row r="56" spans="1:47" ht="18" customHeight="1" x14ac:dyDescent="0.15">
      <c r="A56" s="64" t="s">
        <v>76</v>
      </c>
      <c r="B56" s="60"/>
      <c r="C56" s="60" t="s">
        <v>32</v>
      </c>
      <c r="D56" s="60" t="s">
        <v>59</v>
      </c>
      <c r="E56" s="61" t="s">
        <v>111</v>
      </c>
      <c r="F56" s="129"/>
      <c r="G56" s="59">
        <f>H56</f>
        <v>51</v>
      </c>
      <c r="H56" s="4">
        <f>RANK(L56,$L$6:$L$95,0)</f>
        <v>51</v>
      </c>
      <c r="I56" s="4">
        <f>LARGE(($N56:$AZ56),1)</f>
        <v>111.29032258064512</v>
      </c>
      <c r="J56" s="4">
        <f>LARGE(($N56:$AZ56),2)</f>
        <v>97.199999999999875</v>
      </c>
      <c r="K56" s="4">
        <f>LARGE(($N56:$AZ56),3)</f>
        <v>83.076923076922981</v>
      </c>
      <c r="L56" s="5">
        <f>SUM(I56+J56+K56)</f>
        <v>291.56724565756798</v>
      </c>
      <c r="M56" s="6"/>
      <c r="N56" s="4">
        <v>0</v>
      </c>
      <c r="O56" s="4">
        <v>0</v>
      </c>
      <c r="P56" s="4" t="str">
        <f>IF(ISNA(VLOOKUP($E56,'TT Horseshoe SS-1'!$A$12:$F$986,6,FALSE))=TRUE,"0",VLOOKUP($E56,'TT Horseshoe SS-1'!$A$12:$F$986,6,FALSE))</f>
        <v>0</v>
      </c>
      <c r="Q56" s="4" t="str">
        <f>IF(ISNA(VLOOKUP($E56,'TT Horseshoe SS-2'!$A$12:$F$986,6,FALSE))=TRUE,"0",VLOOKUP($E56,'TT Horseshoe SS-2'!$A$12:$F$986,6,FALSE))</f>
        <v>0</v>
      </c>
      <c r="R56" s="4" t="str">
        <f>IF(ISNA(VLOOKUP($E56,'NorAm Copper SS'!$A$12:$F$986,6,FALSE))=TRUE,"0",VLOOKUP($E56,'NorAm Copper SS'!$A$12:$F$986,6,FALSE))</f>
        <v>0</v>
      </c>
      <c r="S56" s="4" t="str">
        <f>IF(ISNA(VLOOKUP($E56,'CC Sun Peaks BA'!$A$12:$F$986,6,FALSE))=TRUE,"0",VLOOKUP($E56,'CC Sun Peaks BA'!$A$12:$F$986,6,FALSE))</f>
        <v>0</v>
      </c>
      <c r="T56" s="4" t="str">
        <f>IF(ISNA(VLOOKUP($E56,'CC Sun Peaks SS'!$A$12:$F$986,6,FALSE))=TRUE,"0",VLOOKUP($E56,'CC Sun Peaks SS'!$A$12:$F$986,6,FALSE))</f>
        <v>0</v>
      </c>
      <c r="U56" s="4">
        <f>IF(ISNA(VLOOKUP($E56,'TT MSLM SS-1'!$A$12:$F$986,6,FALSE))=TRUE,"0",VLOOKUP($E56,'TT MSLM SS-1'!$A$12:$F$986,6,FALSE))</f>
        <v>83.076923076922981</v>
      </c>
      <c r="V56" s="4">
        <f>IF(ISNA(VLOOKUP($E56,'TT MSLM SS-2'!$A$12:$F$986,6,FALSE))=TRUE,"0",VLOOKUP($E56,'TT MSLM SS-2'!$A$12:$F$986,6,FALSE))</f>
        <v>97.199999999999875</v>
      </c>
      <c r="W56" s="4" t="str">
        <f>IF(ISNA(VLOOKUP($E56,'NorAm Mammoth SS'!$A$12:$F$986,6,FALSE))=TRUE,"0",VLOOKUP($E56,'NorAm Mammoth SS'!$A$12:$F$986,6,FALSE))</f>
        <v>0</v>
      </c>
      <c r="X56" s="4">
        <f>IF(ISNA(VLOOKUP($E56,'PROV SS'!$A$12:$F$986,6,FALSE))=TRUE,"0",VLOOKUP($E56,'PROV SS'!$A$12:$F$986,6,FALSE))</f>
        <v>111.29032258064512</v>
      </c>
      <c r="Y56" s="4">
        <f>IF(ISNA(VLOOKUP($E56,'PROV BA'!$A$12:$F$986,6,FALSE))=TRUE,"0",VLOOKUP($E56,'PROV BA'!$A$12:$F$986,6,FALSE))</f>
        <v>0</v>
      </c>
      <c r="Z56" s="4" t="str">
        <f>IF(ISNA(VLOOKUP($E56,'CC Horseshoe BA-1'!$A$12:$H$986,8,FALSE))=TRUE,"0",VLOOKUP($E56,'CC Horseshoe BA-1'!$A$12:$H$986,8,FALSE))</f>
        <v>0</v>
      </c>
      <c r="AA56" s="4" t="str">
        <f>IF(ISNA(VLOOKUP($E56,'CC Horseshoe BA-2'!$A$12:$F$986,6,FALSE))=TRUE,"0",VLOOKUP($E56,'CC Horseshoe BA-2'!$A$12:$F$986,6,FALSE))</f>
        <v>0</v>
      </c>
      <c r="AB56" s="4" t="str">
        <f>IF(ISNA(VLOOKUP($E56,'NorAm Aspen SS'!$A$12:$F$986,6,FALSE))=TRUE,"0",VLOOKUP($E56,'NorAm Aspen SS'!$A$12:$F$986,6,FALSE))</f>
        <v>0</v>
      </c>
      <c r="AC56" s="4" t="str">
        <f>IF(ISNA(VLOOKUP($E56,'JR+CC Halfpipe'!$A$12:$F$986,6,FALSE))=TRUE,"0",VLOOKUP($E56,'JR+CC Halfpipe'!$A$12:$F$986,6,FALSE))</f>
        <v>0</v>
      </c>
      <c r="AD56" s="4" t="str">
        <f>IF(ISNA(VLOOKUP($E56,'JR Nat SS'!$A$12:$F$986,6,FALSE))=TRUE,"0",VLOOKUP($E56,'JR Nat SS'!$A$12:$F$986,6,FALSE))</f>
        <v>0</v>
      </c>
      <c r="AE56" s="4" t="str">
        <f>IF(ISNA(VLOOKUP($E56,'JR Nat BA'!$A$12:$F$986,6,FALSE))=TRUE,"0",VLOOKUP($E56,'JR Nat BA'!$A$12:$F$986,6,FALSE))</f>
        <v>0</v>
      </c>
      <c r="AF56" s="4" t="str">
        <f>IF(ISNA(VLOOKUP($E56,'NorAm Stoneham SS'!$A$12:$F$986,6,FALSE))=TRUE,"0",VLOOKUP($E56,'NorAm Stoneham SS'!$A$12:$F$986,6,FALSE))</f>
        <v>0</v>
      </c>
      <c r="AG56" s="4" t="str">
        <f>IF(ISNA(VLOOKUP($E56,'NorAm Stoneham BA'!$A$12:$H$987,8,FALSE))=TRUE,"0",VLOOKUP($E56,'NorAm Stoneham BA'!$A$12:$H$987,8,FALSE))</f>
        <v>0</v>
      </c>
      <c r="AH56" s="4" t="str">
        <f>IF(ISNA(VLOOKUP($E56,'SR Nats SS'!$A$12:$F$986,6,FALSE))=TRUE,"0",VLOOKUP($E56,'SR Nats SS'!$A$12:$F$986,6,FALSE))</f>
        <v>0</v>
      </c>
      <c r="AI56" s="4" t="str">
        <f>IF(ISNA(VLOOKUP($E56,'SR Nats BA'!$A$12:$F$986,6,FALSE))=TRUE,"0",VLOOKUP($E56,'SR Nats BA'!$A$12:$F$986,6,FALSE))</f>
        <v>0</v>
      </c>
      <c r="AJ56" s="4"/>
      <c r="AK56" s="4"/>
      <c r="AL56" s="4"/>
      <c r="AM56" s="4"/>
      <c r="AN56" s="4"/>
      <c r="AO56" s="4"/>
      <c r="AP56" s="5"/>
      <c r="AQ56" s="5"/>
      <c r="AR56" s="5"/>
      <c r="AS56" s="5"/>
      <c r="AT56" s="5"/>
      <c r="AU56" s="5"/>
    </row>
    <row r="57" spans="1:47" ht="18" customHeight="1" x14ac:dyDescent="0.15">
      <c r="A57" s="64" t="s">
        <v>83</v>
      </c>
      <c r="B57" s="60"/>
      <c r="C57" s="60" t="s">
        <v>32</v>
      </c>
      <c r="D57" s="60" t="s">
        <v>48</v>
      </c>
      <c r="E57" s="61" t="s">
        <v>169</v>
      </c>
      <c r="F57" s="129"/>
      <c r="G57" s="59">
        <f>H57</f>
        <v>52</v>
      </c>
      <c r="H57" s="4">
        <f>RANK(L57,$L$6:$L$95,0)</f>
        <v>52</v>
      </c>
      <c r="I57" s="4">
        <f>LARGE(($N57:$AZ57),1)</f>
        <v>110.93023255813956</v>
      </c>
      <c r="J57" s="4">
        <f>LARGE(($N57:$AZ57),2)</f>
        <v>94.615384615384514</v>
      </c>
      <c r="K57" s="4">
        <f>LARGE(($N57:$AZ57),3)</f>
        <v>85.813953488372078</v>
      </c>
      <c r="L57" s="5">
        <f>SUM(I57+J57+K57)</f>
        <v>291.35957066189616</v>
      </c>
      <c r="M57" s="6"/>
      <c r="N57" s="4">
        <v>0</v>
      </c>
      <c r="O57" s="4">
        <v>0</v>
      </c>
      <c r="P57" s="4">
        <f>IF(ISNA(VLOOKUP($E57,'TT Horseshoe SS-1'!$A$12:$F$986,6,FALSE))=TRUE,"0",VLOOKUP($E57,'TT Horseshoe SS-1'!$A$12:$F$986,6,FALSE))</f>
        <v>110.93023255813956</v>
      </c>
      <c r="Q57" s="4">
        <f>IF(ISNA(VLOOKUP($E57,'TT Horseshoe SS-2'!$A$12:$F$986,6,FALSE))=TRUE,"0",VLOOKUP($E57,'TT Horseshoe SS-2'!$A$12:$F$986,6,FALSE))</f>
        <v>85.813953488372078</v>
      </c>
      <c r="R57" s="4" t="str">
        <f>IF(ISNA(VLOOKUP($E57,'NorAm Copper SS'!$A$12:$F$986,6,FALSE))=TRUE,"0",VLOOKUP($E57,'NorAm Copper SS'!$A$12:$F$986,6,FALSE))</f>
        <v>0</v>
      </c>
      <c r="S57" s="4" t="str">
        <f>IF(ISNA(VLOOKUP($E57,'CC Sun Peaks BA'!$A$12:$F$986,6,FALSE))=TRUE,"0",VLOOKUP($E57,'CC Sun Peaks BA'!$A$12:$F$986,6,FALSE))</f>
        <v>0</v>
      </c>
      <c r="T57" s="4" t="str">
        <f>IF(ISNA(VLOOKUP($E57,'CC Sun Peaks SS'!$A$12:$F$986,6,FALSE))=TRUE,"0",VLOOKUP($E57,'CC Sun Peaks SS'!$A$12:$F$986,6,FALSE))</f>
        <v>0</v>
      </c>
      <c r="U57" s="4">
        <f>IF(ISNA(VLOOKUP($E57,'TT MSLM SS-1'!$A$12:$F$986,6,FALSE))=TRUE,"0",VLOOKUP($E57,'TT MSLM SS-1'!$A$12:$F$986,6,FALSE))</f>
        <v>94.615384615384514</v>
      </c>
      <c r="V57" s="4">
        <f>IF(ISNA(VLOOKUP($E57,'TT MSLM SS-2'!$A$12:$F$986,6,FALSE))=TRUE,"0",VLOOKUP($E57,'TT MSLM SS-2'!$A$12:$F$986,6,FALSE))</f>
        <v>0</v>
      </c>
      <c r="W57" s="4" t="str">
        <f>IF(ISNA(VLOOKUP($E57,'NorAm Mammoth SS'!$A$12:$F$986,6,FALSE))=TRUE,"0",VLOOKUP($E57,'NorAm Mammoth SS'!$A$12:$F$986,6,FALSE))</f>
        <v>0</v>
      </c>
      <c r="X57" s="4" t="str">
        <f>IF(ISNA(VLOOKUP($E57,'PROV SS'!$A$12:$F$986,6,FALSE))=TRUE,"0",VLOOKUP($E57,'PROV SS'!$A$12:$F$986,6,FALSE))</f>
        <v>0</v>
      </c>
      <c r="Y57" s="4" t="str">
        <f>IF(ISNA(VLOOKUP($E57,'PROV BA'!$A$12:$F$986,6,FALSE))=TRUE,"0",VLOOKUP($E57,'PROV BA'!$A$12:$F$986,6,FALSE))</f>
        <v>0</v>
      </c>
      <c r="Z57" s="4" t="str">
        <f>IF(ISNA(VLOOKUP($E57,'CC Horseshoe BA-1'!$A$12:$H$986,8,FALSE))=TRUE,"0",VLOOKUP($E57,'CC Horseshoe BA-1'!$A$12:$H$986,8,FALSE))</f>
        <v>0</v>
      </c>
      <c r="AA57" s="4" t="str">
        <f>IF(ISNA(VLOOKUP($E57,'CC Horseshoe BA-2'!$A$12:$F$986,6,FALSE))=TRUE,"0",VLOOKUP($E57,'CC Horseshoe BA-2'!$A$12:$F$986,6,FALSE))</f>
        <v>0</v>
      </c>
      <c r="AB57" s="4" t="str">
        <f>IF(ISNA(VLOOKUP($E57,'NorAm Aspen SS'!$A$12:$F$986,6,FALSE))=TRUE,"0",VLOOKUP($E57,'NorAm Aspen SS'!$A$12:$F$986,6,FALSE))</f>
        <v>0</v>
      </c>
      <c r="AC57" s="4" t="str">
        <f>IF(ISNA(VLOOKUP($E57,'JR+CC Halfpipe'!$A$12:$F$986,6,FALSE))=TRUE,"0",VLOOKUP($E57,'JR+CC Halfpipe'!$A$12:$F$986,6,FALSE))</f>
        <v>0</v>
      </c>
      <c r="AD57" s="4" t="str">
        <f>IF(ISNA(VLOOKUP($E57,'JR Nat SS'!$A$12:$F$986,6,FALSE))=TRUE,"0",VLOOKUP($E57,'JR Nat SS'!$A$12:$F$986,6,FALSE))</f>
        <v>0</v>
      </c>
      <c r="AE57" s="4" t="str">
        <f>IF(ISNA(VLOOKUP($E57,'JR Nat BA'!$A$12:$F$986,6,FALSE))=TRUE,"0",VLOOKUP($E57,'JR Nat BA'!$A$12:$F$986,6,FALSE))</f>
        <v>0</v>
      </c>
      <c r="AF57" s="4" t="str">
        <f>IF(ISNA(VLOOKUP($E57,'NorAm Stoneham SS'!$A$12:$F$986,6,FALSE))=TRUE,"0",VLOOKUP($E57,'NorAm Stoneham SS'!$A$12:$F$986,6,FALSE))</f>
        <v>0</v>
      </c>
      <c r="AG57" s="4" t="str">
        <f>IF(ISNA(VLOOKUP($E57,'NorAm Stoneham BA'!$A$12:$H$987,8,FALSE))=TRUE,"0",VLOOKUP($E57,'NorAm Stoneham BA'!$A$12:$H$987,8,FALSE))</f>
        <v>0</v>
      </c>
      <c r="AH57" s="4" t="str">
        <f>IF(ISNA(VLOOKUP($E57,'SR Nats SS'!$A$12:$F$986,6,FALSE))=TRUE,"0",VLOOKUP($E57,'SR Nats SS'!$A$12:$F$986,6,FALSE))</f>
        <v>0</v>
      </c>
      <c r="AI57" s="4" t="str">
        <f>IF(ISNA(VLOOKUP($E57,'SR Nats BA'!$A$12:$F$986,6,FALSE))=TRUE,"0",VLOOKUP($E57,'SR Nats BA'!$A$12:$F$986,6,FALSE))</f>
        <v>0</v>
      </c>
      <c r="AJ57" s="4"/>
      <c r="AK57" s="4"/>
      <c r="AL57" s="4"/>
      <c r="AM57" s="4"/>
      <c r="AN57" s="4"/>
      <c r="AO57" s="4"/>
      <c r="AP57" s="5"/>
      <c r="AQ57" s="5"/>
      <c r="AR57" s="5"/>
      <c r="AS57" s="5"/>
      <c r="AT57" s="5"/>
      <c r="AU57" s="5"/>
    </row>
    <row r="58" spans="1:47" ht="18" customHeight="1" x14ac:dyDescent="0.15">
      <c r="A58" s="64" t="s">
        <v>198</v>
      </c>
      <c r="B58" s="60"/>
      <c r="C58" s="60" t="s">
        <v>32</v>
      </c>
      <c r="D58" s="60" t="s">
        <v>48</v>
      </c>
      <c r="E58" s="61" t="s">
        <v>177</v>
      </c>
      <c r="F58" s="129"/>
      <c r="G58" s="59">
        <f>H58</f>
        <v>53</v>
      </c>
      <c r="H58" s="4">
        <f>RANK(L58,$L$6:$L$95,0)</f>
        <v>53</v>
      </c>
      <c r="I58" s="4">
        <f>LARGE(($N58:$AZ58),1)</f>
        <v>94.186046511627907</v>
      </c>
      <c r="J58" s="4">
        <f>LARGE(($N58:$AZ58),2)</f>
        <v>92.307692307692207</v>
      </c>
      <c r="K58" s="4">
        <f>LARGE(($N58:$AZ58),3)</f>
        <v>91.935483870967687</v>
      </c>
      <c r="L58" s="5">
        <f>SUM(I58+J58+K58)</f>
        <v>278.42922269028782</v>
      </c>
      <c r="M58" s="6"/>
      <c r="N58" s="4">
        <v>0</v>
      </c>
      <c r="O58" s="4">
        <v>0</v>
      </c>
      <c r="P58" s="4">
        <f>IF(ISNA(VLOOKUP($E58,'TT Horseshoe SS-1'!$A$12:$F$986,6,FALSE))=TRUE,"0",VLOOKUP($E58,'TT Horseshoe SS-1'!$A$12:$F$986,6,FALSE))</f>
        <v>88.604651162790688</v>
      </c>
      <c r="Q58" s="4">
        <f>IF(ISNA(VLOOKUP($E58,'TT Horseshoe SS-2'!$A$12:$F$986,6,FALSE))=TRUE,"0",VLOOKUP($E58,'TT Horseshoe SS-2'!$A$12:$F$986,6,FALSE))</f>
        <v>94.186046511627907</v>
      </c>
      <c r="R58" s="4" t="str">
        <f>IF(ISNA(VLOOKUP($E58,'NorAm Copper SS'!$A$12:$F$986,6,FALSE))=TRUE,"0",VLOOKUP($E58,'NorAm Copper SS'!$A$12:$F$986,6,FALSE))</f>
        <v>0</v>
      </c>
      <c r="S58" s="4" t="str">
        <f>IF(ISNA(VLOOKUP($E58,'CC Sun Peaks BA'!$A$12:$F$986,6,FALSE))=TRUE,"0",VLOOKUP($E58,'CC Sun Peaks BA'!$A$12:$F$986,6,FALSE))</f>
        <v>0</v>
      </c>
      <c r="T58" s="4" t="str">
        <f>IF(ISNA(VLOOKUP($E58,'CC Sun Peaks SS'!$A$12:$F$986,6,FALSE))=TRUE,"0",VLOOKUP($E58,'CC Sun Peaks SS'!$A$12:$F$986,6,FALSE))</f>
        <v>0</v>
      </c>
      <c r="U58" s="4">
        <f>IF(ISNA(VLOOKUP($E58,'TT MSLM SS-1'!$A$12:$F$986,6,FALSE))=TRUE,"0",VLOOKUP($E58,'TT MSLM SS-1'!$A$12:$F$986,6,FALSE))</f>
        <v>92.307692307692207</v>
      </c>
      <c r="V58" s="4">
        <f>IF(ISNA(VLOOKUP($E58,'TT MSLM SS-2'!$A$12:$F$986,6,FALSE))=TRUE,"0",VLOOKUP($E58,'TT MSLM SS-2'!$A$12:$F$986,6,FALSE))</f>
        <v>82.799999999999841</v>
      </c>
      <c r="W58" s="4" t="str">
        <f>IF(ISNA(VLOOKUP($E58,'NorAm Mammoth SS'!$A$12:$F$986,6,FALSE))=TRUE,"0",VLOOKUP($E58,'NorAm Mammoth SS'!$A$12:$F$986,6,FALSE))</f>
        <v>0</v>
      </c>
      <c r="X58" s="4">
        <f>IF(ISNA(VLOOKUP($E58,'PROV SS'!$A$12:$F$986,6,FALSE))=TRUE,"0",VLOOKUP($E58,'PROV SS'!$A$12:$F$986,6,FALSE))</f>
        <v>86.129032258064456</v>
      </c>
      <c r="Y58" s="4">
        <f>IF(ISNA(VLOOKUP($E58,'PROV BA'!$A$12:$F$986,6,FALSE))=TRUE,"0",VLOOKUP($E58,'PROV BA'!$A$12:$F$986,6,FALSE))</f>
        <v>91.935483870967687</v>
      </c>
      <c r="Z58" s="4" t="str">
        <f>IF(ISNA(VLOOKUP($E58,'CC Horseshoe BA-1'!$A$12:$H$986,8,FALSE))=TRUE,"0",VLOOKUP($E58,'CC Horseshoe BA-1'!$A$12:$H$986,8,FALSE))</f>
        <v>0</v>
      </c>
      <c r="AA58" s="4" t="str">
        <f>IF(ISNA(VLOOKUP($E58,'CC Horseshoe BA-2'!$A$12:$F$986,6,FALSE))=TRUE,"0",VLOOKUP($E58,'CC Horseshoe BA-2'!$A$12:$F$986,6,FALSE))</f>
        <v>0</v>
      </c>
      <c r="AB58" s="4" t="str">
        <f>IF(ISNA(VLOOKUP($E58,'NorAm Aspen SS'!$A$12:$F$986,6,FALSE))=TRUE,"0",VLOOKUP($E58,'NorAm Aspen SS'!$A$12:$F$986,6,FALSE))</f>
        <v>0</v>
      </c>
      <c r="AC58" s="4" t="str">
        <f>IF(ISNA(VLOOKUP($E58,'JR+CC Halfpipe'!$A$12:$F$986,6,FALSE))=TRUE,"0",VLOOKUP($E58,'JR+CC Halfpipe'!$A$12:$F$986,6,FALSE))</f>
        <v>0</v>
      </c>
      <c r="AD58" s="4" t="str">
        <f>IF(ISNA(VLOOKUP($E58,'JR Nat SS'!$A$12:$F$986,6,FALSE))=TRUE,"0",VLOOKUP($E58,'JR Nat SS'!$A$12:$F$986,6,FALSE))</f>
        <v>0</v>
      </c>
      <c r="AE58" s="4" t="str">
        <f>IF(ISNA(VLOOKUP($E58,'JR Nat BA'!$A$12:$F$986,6,FALSE))=TRUE,"0",VLOOKUP($E58,'JR Nat BA'!$A$12:$F$986,6,FALSE))</f>
        <v>0</v>
      </c>
      <c r="AF58" s="4" t="str">
        <f>IF(ISNA(VLOOKUP($E58,'NorAm Stoneham SS'!$A$12:$F$986,6,FALSE))=TRUE,"0",VLOOKUP($E58,'NorAm Stoneham SS'!$A$12:$F$986,6,FALSE))</f>
        <v>0</v>
      </c>
      <c r="AG58" s="4" t="str">
        <f>IF(ISNA(VLOOKUP($E58,'NorAm Stoneham BA'!$A$12:$H$987,8,FALSE))=TRUE,"0",VLOOKUP($E58,'NorAm Stoneham BA'!$A$12:$H$987,8,FALSE))</f>
        <v>0</v>
      </c>
      <c r="AH58" s="4" t="str">
        <f>IF(ISNA(VLOOKUP($E58,'SR Nats SS'!$A$12:$F$986,6,FALSE))=TRUE,"0",VLOOKUP($E58,'SR Nats SS'!$A$12:$F$986,6,FALSE))</f>
        <v>0</v>
      </c>
      <c r="AI58" s="4" t="str">
        <f>IF(ISNA(VLOOKUP($E58,'SR Nats BA'!$A$12:$F$986,6,FALSE))=TRUE,"0",VLOOKUP($E58,'SR Nats BA'!$A$12:$F$986,6,FALSE))</f>
        <v>0</v>
      </c>
      <c r="AJ58" s="4"/>
      <c r="AK58" s="4"/>
      <c r="AL58" s="4"/>
      <c r="AM58" s="4"/>
      <c r="AN58" s="4"/>
      <c r="AO58" s="4"/>
      <c r="AP58" s="5"/>
      <c r="AQ58" s="5"/>
      <c r="AR58" s="5"/>
      <c r="AS58" s="5"/>
      <c r="AT58" s="5"/>
      <c r="AU58" s="5"/>
    </row>
    <row r="59" spans="1:47" ht="18" customHeight="1" x14ac:dyDescent="0.15">
      <c r="A59" s="64" t="s">
        <v>198</v>
      </c>
      <c r="B59" s="60"/>
      <c r="C59" s="60" t="s">
        <v>32</v>
      </c>
      <c r="D59" s="60" t="s">
        <v>29</v>
      </c>
      <c r="E59" s="61" t="s">
        <v>178</v>
      </c>
      <c r="F59" s="129"/>
      <c r="G59" s="59">
        <f>H59</f>
        <v>54</v>
      </c>
      <c r="H59" s="4">
        <f>RANK(L59,$L$6:$L$95,0)</f>
        <v>54</v>
      </c>
      <c r="I59" s="4">
        <f>LARGE(($N59:$AZ59),1)</f>
        <v>101.61290322580641</v>
      </c>
      <c r="J59" s="4">
        <f>LARGE(($N59:$AZ59),2)</f>
        <v>85.813953488372078</v>
      </c>
      <c r="K59" s="4">
        <f>LARGE(($N59:$AZ59),3)</f>
        <v>83.023255813953469</v>
      </c>
      <c r="L59" s="5">
        <f>SUM(I59+J59+K59)</f>
        <v>270.45011252813197</v>
      </c>
      <c r="M59" s="6"/>
      <c r="N59" s="4">
        <v>0</v>
      </c>
      <c r="O59" s="4">
        <v>0</v>
      </c>
      <c r="P59" s="4">
        <f>IF(ISNA(VLOOKUP($E59,'TT Horseshoe SS-1'!$A$12:$F$986,6,FALSE))=TRUE,"0",VLOOKUP($E59,'TT Horseshoe SS-1'!$A$12:$F$986,6,FALSE))</f>
        <v>85.813953488372078</v>
      </c>
      <c r="Q59" s="4">
        <f>IF(ISNA(VLOOKUP($E59,'TT Horseshoe SS-2'!$A$12:$F$986,6,FALSE))=TRUE,"0",VLOOKUP($E59,'TT Horseshoe SS-2'!$A$12:$F$986,6,FALSE))</f>
        <v>83.023255813953469</v>
      </c>
      <c r="R59" s="4" t="str">
        <f>IF(ISNA(VLOOKUP($E59,'NorAm Copper SS'!$A$12:$F$986,6,FALSE))=TRUE,"0",VLOOKUP($E59,'NorAm Copper SS'!$A$12:$F$986,6,FALSE))</f>
        <v>0</v>
      </c>
      <c r="S59" s="4" t="str">
        <f>IF(ISNA(VLOOKUP($E59,'CC Sun Peaks BA'!$A$12:$F$986,6,FALSE))=TRUE,"0",VLOOKUP($E59,'CC Sun Peaks BA'!$A$12:$F$986,6,FALSE))</f>
        <v>0</v>
      </c>
      <c r="T59" s="4" t="str">
        <f>IF(ISNA(VLOOKUP($E59,'CC Sun Peaks SS'!$A$12:$F$986,6,FALSE))=TRUE,"0",VLOOKUP($E59,'CC Sun Peaks SS'!$A$12:$F$986,6,FALSE))</f>
        <v>0</v>
      </c>
      <c r="U59" s="4">
        <f>IF(ISNA(VLOOKUP($E59,'TT MSLM SS-1'!$A$12:$F$986,6,FALSE))=TRUE,"0",VLOOKUP($E59,'TT MSLM SS-1'!$A$12:$F$986,6,FALSE))</f>
        <v>69.230769230769141</v>
      </c>
      <c r="V59" s="4">
        <f>IF(ISNA(VLOOKUP($E59,'TT MSLM SS-2'!$A$12:$F$986,6,FALSE))=TRUE,"0",VLOOKUP($E59,'TT MSLM SS-2'!$A$12:$F$986,6,FALSE))</f>
        <v>70.799999999999812</v>
      </c>
      <c r="W59" s="4" t="str">
        <f>IF(ISNA(VLOOKUP($E59,'NorAm Mammoth SS'!$A$12:$F$986,6,FALSE))=TRUE,"0",VLOOKUP($E59,'NorAm Mammoth SS'!$A$12:$F$986,6,FALSE))</f>
        <v>0</v>
      </c>
      <c r="X59" s="4">
        <f>IF(ISNA(VLOOKUP($E59,'PROV SS'!$A$12:$F$986,6,FALSE))=TRUE,"0",VLOOKUP($E59,'PROV SS'!$A$12:$F$986,6,FALSE))</f>
        <v>101.61290322580641</v>
      </c>
      <c r="Y59" s="4">
        <f>IF(ISNA(VLOOKUP($E59,'PROV BA'!$A$12:$F$986,6,FALSE))=TRUE,"0",VLOOKUP($E59,'PROV BA'!$A$12:$F$986,6,FALSE))</f>
        <v>72.580645161290249</v>
      </c>
      <c r="Z59" s="4" t="str">
        <f>IF(ISNA(VLOOKUP($E59,'CC Horseshoe BA-1'!$A$12:$H$986,8,FALSE))=TRUE,"0",VLOOKUP($E59,'CC Horseshoe BA-1'!$A$12:$H$986,8,FALSE))</f>
        <v>0</v>
      </c>
      <c r="AA59" s="4" t="str">
        <f>IF(ISNA(VLOOKUP($E59,'CC Horseshoe BA-2'!$A$12:$F$986,6,FALSE))=TRUE,"0",VLOOKUP($E59,'CC Horseshoe BA-2'!$A$12:$F$986,6,FALSE))</f>
        <v>0</v>
      </c>
      <c r="AB59" s="4" t="str">
        <f>IF(ISNA(VLOOKUP($E59,'NorAm Aspen SS'!$A$12:$F$986,6,FALSE))=TRUE,"0",VLOOKUP($E59,'NorAm Aspen SS'!$A$12:$F$986,6,FALSE))</f>
        <v>0</v>
      </c>
      <c r="AC59" s="4" t="str">
        <f>IF(ISNA(VLOOKUP($E59,'JR+CC Halfpipe'!$A$12:$F$986,6,FALSE))=TRUE,"0",VLOOKUP($E59,'JR+CC Halfpipe'!$A$12:$F$986,6,FALSE))</f>
        <v>0</v>
      </c>
      <c r="AD59" s="4" t="str">
        <f>IF(ISNA(VLOOKUP($E59,'JR Nat SS'!$A$12:$F$986,6,FALSE))=TRUE,"0",VLOOKUP($E59,'JR Nat SS'!$A$12:$F$986,6,FALSE))</f>
        <v>0</v>
      </c>
      <c r="AE59" s="4" t="str">
        <f>IF(ISNA(VLOOKUP($E59,'JR Nat BA'!$A$12:$F$986,6,FALSE))=TRUE,"0",VLOOKUP($E59,'JR Nat BA'!$A$12:$F$986,6,FALSE))</f>
        <v>0</v>
      </c>
      <c r="AF59" s="4" t="str">
        <f>IF(ISNA(VLOOKUP($E59,'NorAm Stoneham SS'!$A$12:$F$986,6,FALSE))=TRUE,"0",VLOOKUP($E59,'NorAm Stoneham SS'!$A$12:$F$986,6,FALSE))</f>
        <v>0</v>
      </c>
      <c r="AG59" s="4" t="str">
        <f>IF(ISNA(VLOOKUP($E59,'NorAm Stoneham BA'!$A$12:$H$987,8,FALSE))=TRUE,"0",VLOOKUP($E59,'NorAm Stoneham BA'!$A$12:$H$987,8,FALSE))</f>
        <v>0</v>
      </c>
      <c r="AH59" s="4" t="str">
        <f>IF(ISNA(VLOOKUP($E59,'SR Nats SS'!$A$12:$F$986,6,FALSE))=TRUE,"0",VLOOKUP($E59,'SR Nats SS'!$A$12:$F$986,6,FALSE))</f>
        <v>0</v>
      </c>
      <c r="AI59" s="4" t="str">
        <f>IF(ISNA(VLOOKUP($E59,'SR Nats BA'!$A$12:$F$986,6,FALSE))=TRUE,"0",VLOOKUP($E59,'SR Nats BA'!$A$12:$F$986,6,FALSE))</f>
        <v>0</v>
      </c>
      <c r="AJ59" s="4"/>
      <c r="AK59" s="4"/>
      <c r="AL59" s="4"/>
      <c r="AM59" s="4"/>
      <c r="AN59" s="4"/>
      <c r="AO59" s="4"/>
      <c r="AP59" s="5"/>
      <c r="AQ59" s="5"/>
      <c r="AR59" s="5"/>
      <c r="AS59" s="5">
        <v>0</v>
      </c>
      <c r="AT59" s="5">
        <v>0</v>
      </c>
      <c r="AU59" s="5">
        <v>0</v>
      </c>
    </row>
    <row r="60" spans="1:47" ht="18" customHeight="1" x14ac:dyDescent="0.15">
      <c r="A60" s="64" t="s">
        <v>198</v>
      </c>
      <c r="B60" s="60"/>
      <c r="C60" s="60" t="s">
        <v>32</v>
      </c>
      <c r="D60" s="60" t="s">
        <v>48</v>
      </c>
      <c r="E60" s="61" t="s">
        <v>186</v>
      </c>
      <c r="F60" s="129"/>
      <c r="G60" s="59">
        <f>H60</f>
        <v>55</v>
      </c>
      <c r="H60" s="4">
        <f>RANK(L60,$L$6:$L$95,0)</f>
        <v>55</v>
      </c>
      <c r="I60" s="4">
        <f>LARGE(($N60:$AZ60),1)</f>
        <v>103.84615384615374</v>
      </c>
      <c r="J60" s="4">
        <f>LARGE(($N60:$AZ60),2)</f>
        <v>97.199999999999875</v>
      </c>
      <c r="K60" s="4">
        <f>LARGE(($N60:$AZ60),3)</f>
        <v>69.069767441860421</v>
      </c>
      <c r="L60" s="5">
        <f>SUM(I60+J60+K60)</f>
        <v>270.11592128801408</v>
      </c>
      <c r="M60" s="6"/>
      <c r="N60" s="4">
        <v>0</v>
      </c>
      <c r="O60" s="4">
        <v>0</v>
      </c>
      <c r="P60" s="4">
        <f>IF(ISNA(VLOOKUP($E60,'TT Horseshoe SS-1'!$A$12:$F$986,6,FALSE))=TRUE,"0",VLOOKUP($E60,'TT Horseshoe SS-1'!$A$12:$F$986,6,FALSE))</f>
        <v>66.279069767441811</v>
      </c>
      <c r="Q60" s="4">
        <f>IF(ISNA(VLOOKUP($E60,'TT Horseshoe SS-2'!$A$12:$F$986,6,FALSE))=TRUE,"0",VLOOKUP($E60,'TT Horseshoe SS-2'!$A$12:$F$986,6,FALSE))</f>
        <v>69.069767441860421</v>
      </c>
      <c r="R60" s="4" t="str">
        <f>IF(ISNA(VLOOKUP($E60,'NorAm Copper SS'!$A$12:$F$986,6,FALSE))=TRUE,"0",VLOOKUP($E60,'NorAm Copper SS'!$A$12:$F$986,6,FALSE))</f>
        <v>0</v>
      </c>
      <c r="S60" s="4" t="str">
        <f>IF(ISNA(VLOOKUP($E60,'CC Sun Peaks BA'!$A$12:$F$986,6,FALSE))=TRUE,"0",VLOOKUP($E60,'CC Sun Peaks BA'!$A$12:$F$986,6,FALSE))</f>
        <v>0</v>
      </c>
      <c r="T60" s="4" t="str">
        <f>IF(ISNA(VLOOKUP($E60,'CC Sun Peaks SS'!$A$12:$F$986,6,FALSE))=TRUE,"0",VLOOKUP($E60,'CC Sun Peaks SS'!$A$12:$F$986,6,FALSE))</f>
        <v>0</v>
      </c>
      <c r="U60" s="4">
        <f>IF(ISNA(VLOOKUP($E60,'TT MSLM SS-1'!$A$12:$F$986,6,FALSE))=TRUE,"0",VLOOKUP($E60,'TT MSLM SS-1'!$A$12:$F$986,6,FALSE))</f>
        <v>103.84615384615374</v>
      </c>
      <c r="V60" s="4">
        <f>IF(ISNA(VLOOKUP($E60,'TT MSLM SS-2'!$A$12:$F$986,6,FALSE))=TRUE,"0",VLOOKUP($E60,'TT MSLM SS-2'!$A$12:$F$986,6,FALSE))</f>
        <v>97.199999999999875</v>
      </c>
      <c r="W60" s="4" t="str">
        <f>IF(ISNA(VLOOKUP($E60,'NorAm Mammoth SS'!$A$12:$F$986,6,FALSE))=TRUE,"0",VLOOKUP($E60,'NorAm Mammoth SS'!$A$12:$F$986,6,FALSE))</f>
        <v>0</v>
      </c>
      <c r="X60" s="4" t="str">
        <f>IF(ISNA(VLOOKUP($E60,'PROV SS'!$A$12:$F$986,6,FALSE))=TRUE,"0",VLOOKUP($E60,'PROV SS'!$A$12:$F$986,6,FALSE))</f>
        <v>0</v>
      </c>
      <c r="Y60" s="4" t="str">
        <f>IF(ISNA(VLOOKUP($E60,'PROV BA'!$A$12:$F$986,6,FALSE))=TRUE,"0",VLOOKUP($E60,'PROV BA'!$A$12:$F$986,6,FALSE))</f>
        <v>0</v>
      </c>
      <c r="Z60" s="4" t="str">
        <f>IF(ISNA(VLOOKUP($E60,'CC Horseshoe BA-1'!$A$12:$H$986,8,FALSE))=TRUE,"0",VLOOKUP($E60,'CC Horseshoe BA-1'!$A$12:$H$986,8,FALSE))</f>
        <v>0</v>
      </c>
      <c r="AA60" s="4" t="str">
        <f>IF(ISNA(VLOOKUP($E60,'CC Horseshoe BA-2'!$A$12:$F$986,6,FALSE))=TRUE,"0",VLOOKUP($E60,'CC Horseshoe BA-2'!$A$12:$F$986,6,FALSE))</f>
        <v>0</v>
      </c>
      <c r="AB60" s="4" t="str">
        <f>IF(ISNA(VLOOKUP($E60,'NorAm Aspen SS'!$A$12:$F$986,6,FALSE))=TRUE,"0",VLOOKUP($E60,'NorAm Aspen SS'!$A$12:$F$986,6,FALSE))</f>
        <v>0</v>
      </c>
      <c r="AC60" s="4" t="str">
        <f>IF(ISNA(VLOOKUP($E60,'JR+CC Halfpipe'!$A$12:$F$986,6,FALSE))=TRUE,"0",VLOOKUP($E60,'JR+CC Halfpipe'!$A$12:$F$986,6,FALSE))</f>
        <v>0</v>
      </c>
      <c r="AD60" s="4" t="str">
        <f>IF(ISNA(VLOOKUP($E60,'JR Nat SS'!$A$12:$F$986,6,FALSE))=TRUE,"0",VLOOKUP($E60,'JR Nat SS'!$A$12:$F$986,6,FALSE))</f>
        <v>0</v>
      </c>
      <c r="AE60" s="4" t="str">
        <f>IF(ISNA(VLOOKUP($E60,'JR Nat BA'!$A$12:$F$986,6,FALSE))=TRUE,"0",VLOOKUP($E60,'JR Nat BA'!$A$12:$F$986,6,FALSE))</f>
        <v>0</v>
      </c>
      <c r="AF60" s="4" t="str">
        <f>IF(ISNA(VLOOKUP($E60,'NorAm Stoneham SS'!$A$12:$F$986,6,FALSE))=TRUE,"0",VLOOKUP($E60,'NorAm Stoneham SS'!$A$12:$F$986,6,FALSE))</f>
        <v>0</v>
      </c>
      <c r="AG60" s="4" t="str">
        <f>IF(ISNA(VLOOKUP($E60,'NorAm Stoneham BA'!$A$12:$H$987,8,FALSE))=TRUE,"0",VLOOKUP($E60,'NorAm Stoneham BA'!$A$12:$H$987,8,FALSE))</f>
        <v>0</v>
      </c>
      <c r="AH60" s="4" t="str">
        <f>IF(ISNA(VLOOKUP($E60,'SR Nats SS'!$A$12:$F$986,6,FALSE))=TRUE,"0",VLOOKUP($E60,'SR Nats SS'!$A$12:$F$986,6,FALSE))</f>
        <v>0</v>
      </c>
      <c r="AI60" s="4" t="str">
        <f>IF(ISNA(VLOOKUP($E60,'SR Nats BA'!$A$12:$F$986,6,FALSE))=TRUE,"0",VLOOKUP($E60,'SR Nats BA'!$A$12:$F$986,6,FALSE))</f>
        <v>0</v>
      </c>
      <c r="AJ60" s="4"/>
      <c r="AK60" s="4"/>
      <c r="AL60" s="4"/>
      <c r="AM60" s="4"/>
      <c r="AN60" s="4"/>
      <c r="AO60" s="4"/>
      <c r="AP60" s="5"/>
      <c r="AQ60" s="5"/>
      <c r="AR60" s="5"/>
      <c r="AS60" s="5">
        <v>0</v>
      </c>
      <c r="AT60" s="5">
        <v>0</v>
      </c>
      <c r="AU60" s="5">
        <v>0</v>
      </c>
    </row>
    <row r="61" spans="1:47" ht="18" customHeight="1" x14ac:dyDescent="0.15">
      <c r="A61" s="64" t="s">
        <v>198</v>
      </c>
      <c r="B61" s="60">
        <v>2007</v>
      </c>
      <c r="C61" s="60" t="s">
        <v>32</v>
      </c>
      <c r="D61" s="60" t="s">
        <v>27</v>
      </c>
      <c r="E61" s="61" t="s">
        <v>46</v>
      </c>
      <c r="F61" s="131"/>
      <c r="G61" s="59">
        <f>H61</f>
        <v>56</v>
      </c>
      <c r="H61" s="4">
        <f>RANK(L61,$L$6:$L$95,0)</f>
        <v>56</v>
      </c>
      <c r="I61" s="4">
        <f>LARGE(($N61:$AZ61),1)</f>
        <v>269.43396226415064</v>
      </c>
      <c r="J61" s="4">
        <f>LARGE(($N61:$AZ61),2)</f>
        <v>0</v>
      </c>
      <c r="K61" s="4">
        <f>LARGE(($N61:$AZ61),3)</f>
        <v>0</v>
      </c>
      <c r="L61" s="5">
        <f>SUM(I61+J61+K61)</f>
        <v>269.43396226415064</v>
      </c>
      <c r="M61" s="6"/>
      <c r="N61" s="4">
        <f>IF(ISNA(VLOOKUP($E61,'CC Yukon BA 2023'!$A$12:$F$986,6,FALSE))=TRUE,"0",VLOOKUP($E61,'CC Yukon BA 2023'!$A$12:$F$986,6,FALSE))</f>
        <v>269.43396226415064</v>
      </c>
      <c r="O61" s="4">
        <f>IF(ISNA(VLOOKUP($E61,'CC Yukon SS 2023'!$A$12:$F$986,6,FALSE))=TRUE,"0",VLOOKUP($E61,'CC Yukon SS 2023'!$A$12:$F$986,6,FALSE))</f>
        <v>0</v>
      </c>
      <c r="P61" s="4" t="str">
        <f>IF(ISNA(VLOOKUP($E61,'TT Horseshoe SS-1'!$A$12:$F$986,6,FALSE))=TRUE,"0",VLOOKUP($E61,'TT Horseshoe SS-1'!$A$12:$F$986,6,FALSE))</f>
        <v>0</v>
      </c>
      <c r="Q61" s="4" t="str">
        <f>IF(ISNA(VLOOKUP($E61,'TT Horseshoe SS-2'!$A$12:$F$986,6,FALSE))=TRUE,"0",VLOOKUP($E61,'TT Horseshoe SS-2'!$A$12:$F$986,6,FALSE))</f>
        <v>0</v>
      </c>
      <c r="R61" s="4" t="str">
        <f>IF(ISNA(VLOOKUP($E61,'NorAm Copper SS'!$A$12:$F$986,6,FALSE))=TRUE,"0",VLOOKUP($E61,'NorAm Copper SS'!$A$12:$F$986,6,FALSE))</f>
        <v>0</v>
      </c>
      <c r="S61" s="4" t="str">
        <f>IF(ISNA(VLOOKUP($E61,'CC Sun Peaks BA'!$A$12:$F$986,6,FALSE))=TRUE,"0",VLOOKUP($E61,'CC Sun Peaks BA'!$A$12:$F$986,6,FALSE))</f>
        <v>0</v>
      </c>
      <c r="T61" s="4" t="str">
        <f>IF(ISNA(VLOOKUP($E61,'CC Sun Peaks SS'!$A$12:$F$986,6,FALSE))=TRUE,"0",VLOOKUP($E61,'CC Sun Peaks SS'!$A$12:$F$986,6,FALSE))</f>
        <v>0</v>
      </c>
      <c r="U61" s="4" t="str">
        <f>IF(ISNA(VLOOKUP($E61,'TT MSLM SS-1'!$A$12:$F$986,6,FALSE))=TRUE,"0",VLOOKUP($E61,'TT MSLM SS-1'!$A$12:$F$986,6,FALSE))</f>
        <v>0</v>
      </c>
      <c r="V61" s="4" t="str">
        <f>IF(ISNA(VLOOKUP($E61,'TT MSLM SS-2'!$A$12:$F$986,6,FALSE))=TRUE,"0",VLOOKUP($E61,'TT MSLM SS-2'!$A$12:$F$986,6,FALSE))</f>
        <v>0</v>
      </c>
      <c r="W61" s="4" t="str">
        <f>IF(ISNA(VLOOKUP($E61,'NorAm Mammoth SS'!$A$12:$F$986,6,FALSE))=TRUE,"0",VLOOKUP($E61,'NorAm Mammoth SS'!$A$12:$F$986,6,FALSE))</f>
        <v>0</v>
      </c>
      <c r="X61" s="4" t="str">
        <f>IF(ISNA(VLOOKUP($E61,'PROV SS'!$A$12:$F$986,6,FALSE))=TRUE,"0",VLOOKUP($E61,'PROV SS'!$A$12:$F$986,6,FALSE))</f>
        <v>0</v>
      </c>
      <c r="Y61" s="4" t="str">
        <f>IF(ISNA(VLOOKUP($E61,'PROV BA'!$A$12:$F$986,6,FALSE))=TRUE,"0",VLOOKUP($E61,'PROV BA'!$A$12:$F$986,6,FALSE))</f>
        <v>0</v>
      </c>
      <c r="Z61" s="4" t="str">
        <f>IF(ISNA(VLOOKUP($E61,'CC Horseshoe BA-1'!$A$12:$H$986,8,FALSE))=TRUE,"0",VLOOKUP($E61,'CC Horseshoe BA-1'!$A$12:$H$986,8,FALSE))</f>
        <v>0</v>
      </c>
      <c r="AA61" s="4" t="str">
        <f>IF(ISNA(VLOOKUP($E61,'CC Horseshoe BA-2'!$A$12:$F$986,6,FALSE))=TRUE,"0",VLOOKUP($E61,'CC Horseshoe BA-2'!$A$12:$F$986,6,FALSE))</f>
        <v>0</v>
      </c>
      <c r="AB61" s="4" t="str">
        <f>IF(ISNA(VLOOKUP($E61,'NorAm Aspen SS'!$A$12:$F$986,6,FALSE))=TRUE,"0",VLOOKUP($E61,'NorAm Aspen SS'!$A$12:$F$986,6,FALSE))</f>
        <v>0</v>
      </c>
      <c r="AC61" s="4" t="str">
        <f>IF(ISNA(VLOOKUP($E61,'JR+CC Halfpipe'!$A$12:$F$986,6,FALSE))=TRUE,"0",VLOOKUP($E61,'JR+CC Halfpipe'!$A$12:$F$986,6,FALSE))</f>
        <v>0</v>
      </c>
      <c r="AD61" s="4" t="str">
        <f>IF(ISNA(VLOOKUP($E61,'JR Nat SS'!$A$12:$F$986,6,FALSE))=TRUE,"0",VLOOKUP($E61,'JR Nat SS'!$A$12:$F$986,6,FALSE))</f>
        <v>0</v>
      </c>
      <c r="AE61" s="4" t="str">
        <f>IF(ISNA(VLOOKUP($E61,'JR Nat BA'!$A$12:$F$986,6,FALSE))=TRUE,"0",VLOOKUP($E61,'JR Nat BA'!$A$12:$F$986,6,FALSE))</f>
        <v>0</v>
      </c>
      <c r="AF61" s="4" t="str">
        <f>IF(ISNA(VLOOKUP($E61,'NorAm Stoneham SS'!$A$12:$F$986,6,FALSE))=TRUE,"0",VLOOKUP($E61,'NorAm Stoneham SS'!$A$12:$F$986,6,FALSE))</f>
        <v>0</v>
      </c>
      <c r="AG61" s="4" t="str">
        <f>IF(ISNA(VLOOKUP($E61,'NorAm Stoneham BA'!$A$12:$H$987,8,FALSE))=TRUE,"0",VLOOKUP($E61,'NorAm Stoneham BA'!$A$12:$H$987,8,FALSE))</f>
        <v>0</v>
      </c>
      <c r="AH61" s="4" t="str">
        <f>IF(ISNA(VLOOKUP($E61,'SR Nats SS'!$A$12:$F$986,6,FALSE))=TRUE,"0",VLOOKUP($E61,'SR Nats SS'!$A$12:$F$986,6,FALSE))</f>
        <v>0</v>
      </c>
      <c r="AI61" s="4" t="str">
        <f>IF(ISNA(VLOOKUP($E61,'SR Nats BA'!$A$12:$F$986,6,FALSE))=TRUE,"0",VLOOKUP($E61,'SR Nats BA'!$A$12:$F$986,6,FALSE))</f>
        <v>0</v>
      </c>
      <c r="AJ61" s="4"/>
      <c r="AK61" s="4"/>
      <c r="AL61" s="4"/>
      <c r="AM61" s="4"/>
      <c r="AN61" s="4"/>
      <c r="AO61" s="4"/>
      <c r="AP61" s="5"/>
      <c r="AQ61" s="5"/>
      <c r="AR61" s="5"/>
      <c r="AS61" s="5">
        <v>0</v>
      </c>
      <c r="AT61" s="5">
        <v>0</v>
      </c>
      <c r="AU61" s="5">
        <v>0</v>
      </c>
    </row>
    <row r="62" spans="1:47" ht="18" customHeight="1" x14ac:dyDescent="0.15">
      <c r="A62" s="64" t="s">
        <v>198</v>
      </c>
      <c r="B62" s="60"/>
      <c r="C62" s="60" t="s">
        <v>32</v>
      </c>
      <c r="D62" s="60" t="s">
        <v>48</v>
      </c>
      <c r="E62" s="61" t="s">
        <v>69</v>
      </c>
      <c r="F62" s="129"/>
      <c r="G62" s="59">
        <f>H62</f>
        <v>57</v>
      </c>
      <c r="H62" s="4">
        <f>RANK(L62,$L$6:$L$95,0)</f>
        <v>57</v>
      </c>
      <c r="I62" s="4">
        <f>LARGE(($N62:$AZ62),1)</f>
        <v>105.48387096774189</v>
      </c>
      <c r="J62" s="4">
        <f>LARGE(($N62:$AZ62),2)</f>
        <v>91.935483870967687</v>
      </c>
      <c r="K62" s="4">
        <f>LARGE(($N62:$AZ62),3)</f>
        <v>68.399999999999807</v>
      </c>
      <c r="L62" s="5">
        <f>SUM(I62+J62+K62)</f>
        <v>265.81935483870939</v>
      </c>
      <c r="M62" s="6"/>
      <c r="N62" s="4">
        <v>0</v>
      </c>
      <c r="O62" s="4">
        <v>0</v>
      </c>
      <c r="P62" s="4">
        <f>IF(ISNA(VLOOKUP($E62,'TT Horseshoe SS-1'!$A$12:$F$986,6,FALSE))=TRUE,"0",VLOOKUP($E62,'TT Horseshoe SS-1'!$A$12:$F$986,6,FALSE))</f>
        <v>0</v>
      </c>
      <c r="Q62" s="4">
        <f>IF(ISNA(VLOOKUP($E62,'TT Horseshoe SS-2'!$A$12:$F$986,6,FALSE))=TRUE,"0",VLOOKUP($E62,'TT Horseshoe SS-2'!$A$12:$F$986,6,FALSE))</f>
        <v>0</v>
      </c>
      <c r="R62" s="4" t="str">
        <f>IF(ISNA(VLOOKUP($E62,'NorAm Copper SS'!$A$12:$F$986,6,FALSE))=TRUE,"0",VLOOKUP($E62,'NorAm Copper SS'!$A$12:$F$986,6,FALSE))</f>
        <v>0</v>
      </c>
      <c r="S62" s="4" t="str">
        <f>IF(ISNA(VLOOKUP($E62,'CC Sun Peaks BA'!$A$12:$F$986,6,FALSE))=TRUE,"0",VLOOKUP($E62,'CC Sun Peaks BA'!$A$12:$F$986,6,FALSE))</f>
        <v>0</v>
      </c>
      <c r="T62" s="4" t="str">
        <f>IF(ISNA(VLOOKUP($E62,'CC Sun Peaks SS'!$A$12:$F$986,6,FALSE))=TRUE,"0",VLOOKUP($E62,'CC Sun Peaks SS'!$A$12:$F$986,6,FALSE))</f>
        <v>0</v>
      </c>
      <c r="U62" s="4">
        <f>IF(ISNA(VLOOKUP($E62,'TT MSLM SS-1'!$A$12:$F$986,6,FALSE))=TRUE,"0",VLOOKUP($E62,'TT MSLM SS-1'!$A$12:$F$986,6,FALSE))</f>
        <v>39.230769230769155</v>
      </c>
      <c r="V62" s="4">
        <f>IF(ISNA(VLOOKUP($E62,'TT MSLM SS-2'!$A$12:$F$986,6,FALSE))=TRUE,"0",VLOOKUP($E62,'TT MSLM SS-2'!$A$12:$F$986,6,FALSE))</f>
        <v>68.399999999999807</v>
      </c>
      <c r="W62" s="4" t="str">
        <f>IF(ISNA(VLOOKUP($E62,'NorAm Mammoth SS'!$A$12:$F$986,6,FALSE))=TRUE,"0",VLOOKUP($E62,'NorAm Mammoth SS'!$A$12:$F$986,6,FALSE))</f>
        <v>0</v>
      </c>
      <c r="X62" s="4">
        <f>IF(ISNA(VLOOKUP($E62,'PROV SS'!$A$12:$F$986,6,FALSE))=TRUE,"0",VLOOKUP($E62,'PROV SS'!$A$12:$F$986,6,FALSE))</f>
        <v>91.935483870967687</v>
      </c>
      <c r="Y62" s="4">
        <f>IF(ISNA(VLOOKUP($E62,'PROV BA'!$A$12:$F$986,6,FALSE))=TRUE,"0",VLOOKUP($E62,'PROV BA'!$A$12:$F$986,6,FALSE))</f>
        <v>105.48387096774189</v>
      </c>
      <c r="Z62" s="4" t="str">
        <f>IF(ISNA(VLOOKUP($E62,'CC Horseshoe BA-1'!$A$12:$H$986,8,FALSE))=TRUE,"0",VLOOKUP($E62,'CC Horseshoe BA-1'!$A$12:$H$986,8,FALSE))</f>
        <v>0</v>
      </c>
      <c r="AA62" s="4" t="str">
        <f>IF(ISNA(VLOOKUP($E62,'CC Horseshoe BA-2'!$A$12:$F$986,6,FALSE))=TRUE,"0",VLOOKUP($E62,'CC Horseshoe BA-2'!$A$12:$F$986,6,FALSE))</f>
        <v>0</v>
      </c>
      <c r="AB62" s="4" t="str">
        <f>IF(ISNA(VLOOKUP($E62,'NorAm Aspen SS'!$A$12:$F$986,6,FALSE))=TRUE,"0",VLOOKUP($E62,'NorAm Aspen SS'!$A$12:$F$986,6,FALSE))</f>
        <v>0</v>
      </c>
      <c r="AC62" s="4" t="str">
        <f>IF(ISNA(VLOOKUP($E62,'JR+CC Halfpipe'!$A$12:$F$986,6,FALSE))=TRUE,"0",VLOOKUP($E62,'JR+CC Halfpipe'!$A$12:$F$986,6,FALSE))</f>
        <v>0</v>
      </c>
      <c r="AD62" s="4" t="str">
        <f>IF(ISNA(VLOOKUP($E62,'JR Nat SS'!$A$12:$F$986,6,FALSE))=TRUE,"0",VLOOKUP($E62,'JR Nat SS'!$A$12:$F$986,6,FALSE))</f>
        <v>0</v>
      </c>
      <c r="AE62" s="4" t="str">
        <f>IF(ISNA(VLOOKUP($E62,'JR Nat BA'!$A$12:$F$986,6,FALSE))=TRUE,"0",VLOOKUP($E62,'JR Nat BA'!$A$12:$F$986,6,FALSE))</f>
        <v>0</v>
      </c>
      <c r="AF62" s="4" t="str">
        <f>IF(ISNA(VLOOKUP($E62,'NorAm Stoneham SS'!$A$12:$F$986,6,FALSE))=TRUE,"0",VLOOKUP($E62,'NorAm Stoneham SS'!$A$12:$F$986,6,FALSE))</f>
        <v>0</v>
      </c>
      <c r="AG62" s="4" t="str">
        <f>IF(ISNA(VLOOKUP($E62,'NorAm Stoneham BA'!$A$12:$H$987,8,FALSE))=TRUE,"0",VLOOKUP($E62,'NorAm Stoneham BA'!$A$12:$H$987,8,FALSE))</f>
        <v>0</v>
      </c>
      <c r="AH62" s="4" t="str">
        <f>IF(ISNA(VLOOKUP($E62,'SR Nats SS'!$A$12:$F$986,6,FALSE))=TRUE,"0",VLOOKUP($E62,'SR Nats SS'!$A$12:$F$986,6,FALSE))</f>
        <v>0</v>
      </c>
      <c r="AI62" s="4" t="str">
        <f>IF(ISNA(VLOOKUP($E62,'SR Nats BA'!$A$12:$F$986,6,FALSE))=TRUE,"0",VLOOKUP($E62,'SR Nats BA'!$A$12:$F$986,6,FALSE))</f>
        <v>0</v>
      </c>
      <c r="AJ62" s="4"/>
      <c r="AK62" s="4"/>
      <c r="AL62" s="4"/>
      <c r="AM62" s="4"/>
      <c r="AN62" s="4"/>
      <c r="AO62" s="4"/>
      <c r="AP62" s="5"/>
      <c r="AQ62" s="5"/>
      <c r="AR62" s="5"/>
      <c r="AS62" s="5"/>
      <c r="AT62" s="5"/>
      <c r="AU62" s="5"/>
    </row>
    <row r="63" spans="1:47" ht="18" customHeight="1" x14ac:dyDescent="0.15">
      <c r="A63" s="64" t="s">
        <v>198</v>
      </c>
      <c r="B63" s="60"/>
      <c r="C63" s="60" t="s">
        <v>32</v>
      </c>
      <c r="D63" s="60" t="s">
        <v>59</v>
      </c>
      <c r="E63" s="61" t="s">
        <v>190</v>
      </c>
      <c r="F63" s="129"/>
      <c r="G63" s="59">
        <f>H63</f>
        <v>58</v>
      </c>
      <c r="H63" s="4">
        <f>RANK(L63,$L$6:$L$95,0)</f>
        <v>58</v>
      </c>
      <c r="I63" s="4">
        <f>LARGE(($N63:$AZ63),1)</f>
        <v>95.806451612903174</v>
      </c>
      <c r="J63" s="4">
        <f>LARGE(($N63:$AZ63),2)</f>
        <v>87.599999999999852</v>
      </c>
      <c r="K63" s="4">
        <f>LARGE(($N63:$AZ63),3)</f>
        <v>82.258064516128968</v>
      </c>
      <c r="L63" s="5">
        <f>SUM(I63+J63+K63)</f>
        <v>265.66451612903199</v>
      </c>
      <c r="M63" s="6"/>
      <c r="N63" s="4">
        <v>0</v>
      </c>
      <c r="O63" s="4">
        <v>0</v>
      </c>
      <c r="P63" s="4">
        <f>IF(ISNA(VLOOKUP($E63,'TT Horseshoe SS-1'!$A$12:$F$986,6,FALSE))=TRUE,"0",VLOOKUP($E63,'TT Horseshoe SS-1'!$A$12:$F$986,6,FALSE))</f>
        <v>55.116279069767401</v>
      </c>
      <c r="Q63" s="4">
        <f>IF(ISNA(VLOOKUP($E63,'TT Horseshoe SS-2'!$A$12:$F$986,6,FALSE))=TRUE,"0",VLOOKUP($E63,'TT Horseshoe SS-2'!$A$12:$F$986,6,FALSE))</f>
        <v>41.162790697674389</v>
      </c>
      <c r="R63" s="4" t="str">
        <f>IF(ISNA(VLOOKUP($E63,'NorAm Copper SS'!$A$12:$F$986,6,FALSE))=TRUE,"0",VLOOKUP($E63,'NorAm Copper SS'!$A$12:$F$986,6,FALSE))</f>
        <v>0</v>
      </c>
      <c r="S63" s="4" t="str">
        <f>IF(ISNA(VLOOKUP($E63,'CC Sun Peaks BA'!$A$12:$F$986,6,FALSE))=TRUE,"0",VLOOKUP($E63,'CC Sun Peaks BA'!$A$12:$F$986,6,FALSE))</f>
        <v>0</v>
      </c>
      <c r="T63" s="4" t="str">
        <f>IF(ISNA(VLOOKUP($E63,'CC Sun Peaks SS'!$A$12:$F$986,6,FALSE))=TRUE,"0",VLOOKUP($E63,'CC Sun Peaks SS'!$A$12:$F$986,6,FALSE))</f>
        <v>0</v>
      </c>
      <c r="U63" s="4">
        <f>IF(ISNA(VLOOKUP($E63,'TT MSLM SS-1'!$A$12:$F$986,6,FALSE))=TRUE,"0",VLOOKUP($E63,'TT MSLM SS-1'!$A$12:$F$986,6,FALSE))</f>
        <v>43.846153846153769</v>
      </c>
      <c r="V63" s="4">
        <f>IF(ISNA(VLOOKUP($E63,'TT MSLM SS-2'!$A$12:$F$986,6,FALSE))=TRUE,"0",VLOOKUP($E63,'TT MSLM SS-2'!$A$12:$F$986,6,FALSE))</f>
        <v>87.599999999999852</v>
      </c>
      <c r="W63" s="4" t="str">
        <f>IF(ISNA(VLOOKUP($E63,'NorAm Mammoth SS'!$A$12:$F$986,6,FALSE))=TRUE,"0",VLOOKUP($E63,'NorAm Mammoth SS'!$A$12:$F$986,6,FALSE))</f>
        <v>0</v>
      </c>
      <c r="X63" s="4">
        <f>IF(ISNA(VLOOKUP($E63,'PROV SS'!$A$12:$F$986,6,FALSE))=TRUE,"0",VLOOKUP($E63,'PROV SS'!$A$12:$F$986,6,FALSE))</f>
        <v>95.806451612903174</v>
      </c>
      <c r="Y63" s="4">
        <f>IF(ISNA(VLOOKUP($E63,'PROV BA'!$A$12:$F$986,6,FALSE))=TRUE,"0",VLOOKUP($E63,'PROV BA'!$A$12:$F$986,6,FALSE))</f>
        <v>82.258064516128968</v>
      </c>
      <c r="Z63" s="4" t="str">
        <f>IF(ISNA(VLOOKUP($E63,'CC Horseshoe BA-1'!$A$12:$H$986,8,FALSE))=TRUE,"0",VLOOKUP($E63,'CC Horseshoe BA-1'!$A$12:$H$986,8,FALSE))</f>
        <v>0</v>
      </c>
      <c r="AA63" s="4" t="str">
        <f>IF(ISNA(VLOOKUP($E63,'CC Horseshoe BA-2'!$A$12:$F$986,6,FALSE))=TRUE,"0",VLOOKUP($E63,'CC Horseshoe BA-2'!$A$12:$F$986,6,FALSE))</f>
        <v>0</v>
      </c>
      <c r="AB63" s="4" t="str">
        <f>IF(ISNA(VLOOKUP($E63,'NorAm Aspen SS'!$A$12:$F$986,6,FALSE))=TRUE,"0",VLOOKUP($E63,'NorAm Aspen SS'!$A$12:$F$986,6,FALSE))</f>
        <v>0</v>
      </c>
      <c r="AC63" s="4" t="str">
        <f>IF(ISNA(VLOOKUP($E63,'JR+CC Halfpipe'!$A$12:$F$986,6,FALSE))=TRUE,"0",VLOOKUP($E63,'JR+CC Halfpipe'!$A$12:$F$986,6,FALSE))</f>
        <v>0</v>
      </c>
      <c r="AD63" s="4" t="str">
        <f>IF(ISNA(VLOOKUP($E63,'JR Nat SS'!$A$12:$F$986,6,FALSE))=TRUE,"0",VLOOKUP($E63,'JR Nat SS'!$A$12:$F$986,6,FALSE))</f>
        <v>0</v>
      </c>
      <c r="AE63" s="4" t="str">
        <f>IF(ISNA(VLOOKUP($E63,'JR Nat BA'!$A$12:$F$986,6,FALSE))=TRUE,"0",VLOOKUP($E63,'JR Nat BA'!$A$12:$F$986,6,FALSE))</f>
        <v>0</v>
      </c>
      <c r="AF63" s="4" t="str">
        <f>IF(ISNA(VLOOKUP($E63,'NorAm Stoneham SS'!$A$12:$F$986,6,FALSE))=TRUE,"0",VLOOKUP($E63,'NorAm Stoneham SS'!$A$12:$F$986,6,FALSE))</f>
        <v>0</v>
      </c>
      <c r="AG63" s="4" t="str">
        <f>IF(ISNA(VLOOKUP($E63,'NorAm Stoneham BA'!$A$12:$H$987,8,FALSE))=TRUE,"0",VLOOKUP($E63,'NorAm Stoneham BA'!$A$12:$H$987,8,FALSE))</f>
        <v>0</v>
      </c>
      <c r="AH63" s="4" t="str">
        <f>IF(ISNA(VLOOKUP($E63,'SR Nats SS'!$A$12:$F$986,6,FALSE))=TRUE,"0",VLOOKUP($E63,'SR Nats SS'!$A$12:$F$986,6,FALSE))</f>
        <v>0</v>
      </c>
      <c r="AI63" s="4" t="str">
        <f>IF(ISNA(VLOOKUP($E63,'SR Nats BA'!$A$12:$F$986,6,FALSE))=TRUE,"0",VLOOKUP($E63,'SR Nats BA'!$A$12:$F$986,6,FALSE))</f>
        <v>0</v>
      </c>
      <c r="AJ63" s="4"/>
      <c r="AK63" s="4"/>
      <c r="AL63" s="4"/>
      <c r="AM63" s="4"/>
      <c r="AN63" s="4"/>
      <c r="AO63" s="4"/>
      <c r="AP63" s="5"/>
      <c r="AQ63" s="5"/>
      <c r="AR63" s="5"/>
      <c r="AS63" s="5">
        <v>0</v>
      </c>
      <c r="AT63" s="5">
        <v>0</v>
      </c>
      <c r="AU63" s="5">
        <v>0</v>
      </c>
    </row>
    <row r="64" spans="1:47" ht="18" customHeight="1" x14ac:dyDescent="0.15">
      <c r="A64" s="64" t="s">
        <v>198</v>
      </c>
      <c r="B64" s="60"/>
      <c r="C64" s="60" t="s">
        <v>32</v>
      </c>
      <c r="D64" s="60" t="s">
        <v>29</v>
      </c>
      <c r="E64" s="61" t="s">
        <v>183</v>
      </c>
      <c r="F64" s="129"/>
      <c r="G64" s="59">
        <f>H64</f>
        <v>59</v>
      </c>
      <c r="H64" s="4">
        <f>RANK(L64,$L$6:$L$95,0)</f>
        <v>59</v>
      </c>
      <c r="I64" s="4">
        <f>LARGE(($N64:$AZ64),1)</f>
        <v>97.741935483870918</v>
      </c>
      <c r="J64" s="4">
        <f>LARGE(($N64:$AZ64),2)</f>
        <v>82.258064516128968</v>
      </c>
      <c r="K64" s="4">
        <f>LARGE(($N64:$AZ64),3)</f>
        <v>80.232558139534859</v>
      </c>
      <c r="L64" s="5">
        <f>SUM(I64+J64+K64)</f>
        <v>260.23255813953472</v>
      </c>
      <c r="M64" s="6"/>
      <c r="N64" s="4">
        <v>0</v>
      </c>
      <c r="O64" s="4">
        <v>0</v>
      </c>
      <c r="P64" s="4">
        <f>IF(ISNA(VLOOKUP($E64,'TT Horseshoe SS-1'!$A$12:$F$986,6,FALSE))=TRUE,"0",VLOOKUP($E64,'TT Horseshoe SS-1'!$A$12:$F$986,6,FALSE))</f>
        <v>74.65116279069764</v>
      </c>
      <c r="Q64" s="4">
        <f>IF(ISNA(VLOOKUP($E64,'TT Horseshoe SS-2'!$A$12:$F$986,6,FALSE))=TRUE,"0",VLOOKUP($E64,'TT Horseshoe SS-2'!$A$12:$F$986,6,FALSE))</f>
        <v>80.232558139534859</v>
      </c>
      <c r="R64" s="4" t="str">
        <f>IF(ISNA(VLOOKUP($E64,'NorAm Copper SS'!$A$12:$F$986,6,FALSE))=TRUE,"0",VLOOKUP($E64,'NorAm Copper SS'!$A$12:$F$986,6,FALSE))</f>
        <v>0</v>
      </c>
      <c r="S64" s="4" t="str">
        <f>IF(ISNA(VLOOKUP($E64,'CC Sun Peaks BA'!$A$12:$F$986,6,FALSE))=TRUE,"0",VLOOKUP($E64,'CC Sun Peaks BA'!$A$12:$F$986,6,FALSE))</f>
        <v>0</v>
      </c>
      <c r="T64" s="4" t="str">
        <f>IF(ISNA(VLOOKUP($E64,'CC Sun Peaks SS'!$A$12:$F$986,6,FALSE))=TRUE,"0",VLOOKUP($E64,'CC Sun Peaks SS'!$A$12:$F$986,6,FALSE))</f>
        <v>0</v>
      </c>
      <c r="U64" s="4">
        <f>IF(ISNA(VLOOKUP($E64,'TT MSLM SS-1'!$A$12:$F$986,6,FALSE))=TRUE,"0",VLOOKUP($E64,'TT MSLM SS-1'!$A$12:$F$986,6,FALSE))</f>
        <v>71.538461538461448</v>
      </c>
      <c r="V64" s="4">
        <f>IF(ISNA(VLOOKUP($E64,'TT MSLM SS-2'!$A$12:$F$986,6,FALSE))=TRUE,"0",VLOOKUP($E64,'TT MSLM SS-2'!$A$12:$F$986,6,FALSE))</f>
        <v>75.599999999999824</v>
      </c>
      <c r="W64" s="4" t="str">
        <f>IF(ISNA(VLOOKUP($E64,'NorAm Mammoth SS'!$A$12:$F$986,6,FALSE))=TRUE,"0",VLOOKUP($E64,'NorAm Mammoth SS'!$A$12:$F$986,6,FALSE))</f>
        <v>0</v>
      </c>
      <c r="X64" s="4">
        <f>IF(ISNA(VLOOKUP($E64,'PROV SS'!$A$12:$F$986,6,FALSE))=TRUE,"0",VLOOKUP($E64,'PROV SS'!$A$12:$F$986,6,FALSE))</f>
        <v>82.258064516128968</v>
      </c>
      <c r="Y64" s="4">
        <f>IF(ISNA(VLOOKUP($E64,'PROV BA'!$A$12:$F$986,6,FALSE))=TRUE,"0",VLOOKUP($E64,'PROV BA'!$A$12:$F$986,6,FALSE))</f>
        <v>97.741935483870918</v>
      </c>
      <c r="Z64" s="4" t="str">
        <f>IF(ISNA(VLOOKUP($E64,'CC Horseshoe BA-1'!$A$12:$H$986,8,FALSE))=TRUE,"0",VLOOKUP($E64,'CC Horseshoe BA-1'!$A$12:$H$986,8,FALSE))</f>
        <v>0</v>
      </c>
      <c r="AA64" s="4" t="str">
        <f>IF(ISNA(VLOOKUP($E64,'CC Horseshoe BA-2'!$A$12:$F$986,6,FALSE))=TRUE,"0",VLOOKUP($E64,'CC Horseshoe BA-2'!$A$12:$F$986,6,FALSE))</f>
        <v>0</v>
      </c>
      <c r="AB64" s="4" t="str">
        <f>IF(ISNA(VLOOKUP($E64,'NorAm Aspen SS'!$A$12:$F$986,6,FALSE))=TRUE,"0",VLOOKUP($E64,'NorAm Aspen SS'!$A$12:$F$986,6,FALSE))</f>
        <v>0</v>
      </c>
      <c r="AC64" s="4" t="str">
        <f>IF(ISNA(VLOOKUP($E64,'JR+CC Halfpipe'!$A$12:$F$986,6,FALSE))=TRUE,"0",VLOOKUP($E64,'JR+CC Halfpipe'!$A$12:$F$986,6,FALSE))</f>
        <v>0</v>
      </c>
      <c r="AD64" s="4" t="str">
        <f>IF(ISNA(VLOOKUP($E64,'JR Nat SS'!$A$12:$F$986,6,FALSE))=TRUE,"0",VLOOKUP($E64,'JR Nat SS'!$A$12:$F$986,6,FALSE))</f>
        <v>0</v>
      </c>
      <c r="AE64" s="4" t="str">
        <f>IF(ISNA(VLOOKUP($E64,'JR Nat BA'!$A$12:$F$986,6,FALSE))=TRUE,"0",VLOOKUP($E64,'JR Nat BA'!$A$12:$F$986,6,FALSE))</f>
        <v>0</v>
      </c>
      <c r="AF64" s="4" t="str">
        <f>IF(ISNA(VLOOKUP($E64,'NorAm Stoneham SS'!$A$12:$F$986,6,FALSE))=TRUE,"0",VLOOKUP($E64,'NorAm Stoneham SS'!$A$12:$F$986,6,FALSE))</f>
        <v>0</v>
      </c>
      <c r="AG64" s="4" t="str">
        <f>IF(ISNA(VLOOKUP($E64,'NorAm Stoneham BA'!$A$12:$H$987,8,FALSE))=TRUE,"0",VLOOKUP($E64,'NorAm Stoneham BA'!$A$12:$H$987,8,FALSE))</f>
        <v>0</v>
      </c>
      <c r="AH64" s="4" t="str">
        <f>IF(ISNA(VLOOKUP($E64,'SR Nats SS'!$A$12:$F$986,6,FALSE))=TRUE,"0",VLOOKUP($E64,'SR Nats SS'!$A$12:$F$986,6,FALSE))</f>
        <v>0</v>
      </c>
      <c r="AI64" s="4" t="str">
        <f>IF(ISNA(VLOOKUP($E64,'SR Nats BA'!$A$12:$F$986,6,FALSE))=TRUE,"0",VLOOKUP($E64,'SR Nats BA'!$A$12:$F$986,6,FALSE))</f>
        <v>0</v>
      </c>
      <c r="AJ64" s="4"/>
      <c r="AK64" s="4"/>
      <c r="AL64" s="4"/>
      <c r="AM64" s="4"/>
      <c r="AN64" s="4"/>
      <c r="AO64" s="4"/>
      <c r="AP64" s="5"/>
      <c r="AQ64" s="5"/>
      <c r="AR64" s="5"/>
      <c r="AS64" s="5">
        <v>0</v>
      </c>
      <c r="AT64" s="5">
        <v>0</v>
      </c>
      <c r="AU64" s="5">
        <v>0</v>
      </c>
    </row>
    <row r="65" spans="1:47" ht="18" customHeight="1" x14ac:dyDescent="0.15">
      <c r="A65" s="64" t="s">
        <v>232</v>
      </c>
      <c r="B65" s="60"/>
      <c r="C65" s="60" t="s">
        <v>32</v>
      </c>
      <c r="D65" s="60" t="s">
        <v>48</v>
      </c>
      <c r="E65" s="61" t="s">
        <v>231</v>
      </c>
      <c r="F65" s="129"/>
      <c r="G65" s="59">
        <f>H65</f>
        <v>60</v>
      </c>
      <c r="H65" s="4">
        <f>RANK(L65,$L$6:$L$95,0)</f>
        <v>60</v>
      </c>
      <c r="I65" s="4">
        <f>LARGE(($N65:$AZ65),1)</f>
        <v>136.45161290322579</v>
      </c>
      <c r="J65" s="4">
        <f>LARGE(($N65:$AZ65),2)</f>
        <v>117.09677419354836</v>
      </c>
      <c r="K65" s="4">
        <f>LARGE(($N65:$AZ65),3)</f>
        <v>0</v>
      </c>
      <c r="L65" s="5">
        <f>SUM(I65+J65+K65)</f>
        <v>253.54838709677415</v>
      </c>
      <c r="M65" s="6"/>
      <c r="N65" s="4">
        <v>0</v>
      </c>
      <c r="O65" s="4">
        <v>0</v>
      </c>
      <c r="P65" s="4" t="str">
        <f>IF(ISNA(VLOOKUP($E65,'TT Horseshoe SS-1'!$A$12:$F$986,6,FALSE))=TRUE,"0",VLOOKUP($E65,'TT Horseshoe SS-1'!$A$12:$F$986,6,FALSE))</f>
        <v>0</v>
      </c>
      <c r="Q65" s="4" t="str">
        <f>IF(ISNA(VLOOKUP($E65,'TT Horseshoe SS-2'!$A$12:$F$986,6,FALSE))=TRUE,"0",VLOOKUP($E65,'TT Horseshoe SS-2'!$A$12:$F$986,6,FALSE))</f>
        <v>0</v>
      </c>
      <c r="R65" s="4" t="str">
        <f>IF(ISNA(VLOOKUP($E65,'NorAm Copper SS'!$A$12:$F$986,6,FALSE))=TRUE,"0",VLOOKUP($E65,'NorAm Copper SS'!$A$12:$F$986,6,FALSE))</f>
        <v>0</v>
      </c>
      <c r="S65" s="4" t="str">
        <f>IF(ISNA(VLOOKUP($E65,'CC Sun Peaks BA'!$A$12:$F$986,6,FALSE))=TRUE,"0",VLOOKUP($E65,'CC Sun Peaks BA'!$A$12:$F$986,6,FALSE))</f>
        <v>0</v>
      </c>
      <c r="T65" s="4" t="str">
        <f>IF(ISNA(VLOOKUP($E65,'CC Sun Peaks SS'!$A$12:$F$986,6,FALSE))=TRUE,"0",VLOOKUP($E65,'CC Sun Peaks SS'!$A$12:$F$986,6,FALSE))</f>
        <v>0</v>
      </c>
      <c r="U65" s="4" t="str">
        <f>IF(ISNA(VLOOKUP($E65,'TT MSLM SS-1'!$A$12:$F$986,6,FALSE))=TRUE,"0",VLOOKUP($E65,'TT MSLM SS-1'!$A$12:$F$986,6,FALSE))</f>
        <v>0</v>
      </c>
      <c r="V65" s="4" t="str">
        <f>IF(ISNA(VLOOKUP($E65,'TT MSLM SS-2'!$A$12:$F$986,6,FALSE))=TRUE,"0",VLOOKUP($E65,'TT MSLM SS-2'!$A$12:$F$986,6,FALSE))</f>
        <v>0</v>
      </c>
      <c r="W65" s="4" t="str">
        <f>IF(ISNA(VLOOKUP($E65,'NorAm Mammoth SS'!$A$12:$F$986,6,FALSE))=TRUE,"0",VLOOKUP($E65,'NorAm Mammoth SS'!$A$12:$F$986,6,FALSE))</f>
        <v>0</v>
      </c>
      <c r="X65" s="4">
        <f>IF(ISNA(VLOOKUP($E65,'PROV SS'!$A$12:$F$986,6,FALSE))=TRUE,"0",VLOOKUP($E65,'PROV SS'!$A$12:$F$986,6,FALSE))</f>
        <v>136.45161290322579</v>
      </c>
      <c r="Y65" s="4">
        <f>IF(ISNA(VLOOKUP($E65,'PROV BA'!$A$12:$F$986,6,FALSE))=TRUE,"0",VLOOKUP($E65,'PROV BA'!$A$12:$F$986,6,FALSE))</f>
        <v>117.09677419354836</v>
      </c>
      <c r="Z65" s="4" t="str">
        <f>IF(ISNA(VLOOKUP($E65,'CC Horseshoe BA-1'!$A$12:$H$986,8,FALSE))=TRUE,"0",VLOOKUP($E65,'CC Horseshoe BA-1'!$A$12:$H$986,8,FALSE))</f>
        <v>0</v>
      </c>
      <c r="AA65" s="4" t="str">
        <f>IF(ISNA(VLOOKUP($E65,'CC Horseshoe BA-2'!$A$12:$F$986,6,FALSE))=TRUE,"0",VLOOKUP($E65,'CC Horseshoe BA-2'!$A$12:$F$986,6,FALSE))</f>
        <v>0</v>
      </c>
      <c r="AB65" s="4" t="str">
        <f>IF(ISNA(VLOOKUP($E65,'NorAm Aspen SS'!$A$12:$F$986,6,FALSE))=TRUE,"0",VLOOKUP($E65,'NorAm Aspen SS'!$A$12:$F$986,6,FALSE))</f>
        <v>0</v>
      </c>
      <c r="AC65" s="4" t="str">
        <f>IF(ISNA(VLOOKUP($E65,'JR+CC Halfpipe'!$A$12:$F$986,6,FALSE))=TRUE,"0",VLOOKUP($E65,'JR+CC Halfpipe'!$A$12:$F$986,6,FALSE))</f>
        <v>0</v>
      </c>
      <c r="AD65" s="4" t="str">
        <f>IF(ISNA(VLOOKUP($E65,'JR Nat SS'!$A$12:$F$986,6,FALSE))=TRUE,"0",VLOOKUP($E65,'JR Nat SS'!$A$12:$F$986,6,FALSE))</f>
        <v>0</v>
      </c>
      <c r="AE65" s="4" t="str">
        <f>IF(ISNA(VLOOKUP($E65,'JR Nat BA'!$A$12:$F$986,6,FALSE))=TRUE,"0",VLOOKUP($E65,'JR Nat BA'!$A$12:$F$986,6,FALSE))</f>
        <v>0</v>
      </c>
      <c r="AF65" s="4" t="str">
        <f>IF(ISNA(VLOOKUP($E65,'NorAm Stoneham SS'!$A$12:$F$986,6,FALSE))=TRUE,"0",VLOOKUP($E65,'NorAm Stoneham SS'!$A$12:$F$986,6,FALSE))</f>
        <v>0</v>
      </c>
      <c r="AG65" s="4" t="str">
        <f>IF(ISNA(VLOOKUP($E65,'NorAm Stoneham BA'!$A$12:$H$987,8,FALSE))=TRUE,"0",VLOOKUP($E65,'NorAm Stoneham BA'!$A$12:$H$987,8,FALSE))</f>
        <v>0</v>
      </c>
      <c r="AH65" s="4" t="str">
        <f>IF(ISNA(VLOOKUP($E65,'SR Nats SS'!$A$12:$F$986,6,FALSE))=TRUE,"0",VLOOKUP($E65,'SR Nats SS'!$A$12:$F$986,6,FALSE))</f>
        <v>0</v>
      </c>
      <c r="AI65" s="4" t="str">
        <f>IF(ISNA(VLOOKUP($E65,'SR Nats BA'!$A$12:$F$986,6,FALSE))=TRUE,"0",VLOOKUP($E65,'SR Nats BA'!$A$12:$F$986,6,FALSE))</f>
        <v>0</v>
      </c>
      <c r="AJ65" s="4"/>
      <c r="AK65" s="4"/>
      <c r="AL65" s="4"/>
      <c r="AM65" s="4"/>
      <c r="AN65" s="4"/>
      <c r="AO65" s="4"/>
      <c r="AP65" s="5"/>
      <c r="AQ65" s="5"/>
      <c r="AR65" s="5"/>
      <c r="AS65" s="5">
        <v>0</v>
      </c>
      <c r="AT65" s="5">
        <v>0</v>
      </c>
      <c r="AU65" s="5">
        <v>0</v>
      </c>
    </row>
    <row r="66" spans="1:47" ht="18" customHeight="1" x14ac:dyDescent="0.15">
      <c r="A66" s="64" t="s">
        <v>198</v>
      </c>
      <c r="B66" s="60"/>
      <c r="C66" s="60" t="s">
        <v>32</v>
      </c>
      <c r="D66" s="60" t="s">
        <v>59</v>
      </c>
      <c r="E66" s="61" t="s">
        <v>185</v>
      </c>
      <c r="F66" s="129"/>
      <c r="G66" s="59">
        <f>H66</f>
        <v>61</v>
      </c>
      <c r="H66" s="4">
        <f>RANK(L66,$L$6:$L$95,0)</f>
        <v>61</v>
      </c>
      <c r="I66" s="4">
        <f>LARGE(($N66:$AZ66),1)</f>
        <v>103.54838709677415</v>
      </c>
      <c r="J66" s="4">
        <f>LARGE(($N66:$AZ66),2)</f>
        <v>76.451612903225737</v>
      </c>
      <c r="K66" s="4">
        <f>LARGE(($N66:$AZ66),3)</f>
        <v>71.86046511627903</v>
      </c>
      <c r="L66" s="5">
        <f>SUM(I66+J66+K66)</f>
        <v>251.86046511627893</v>
      </c>
      <c r="M66" s="6"/>
      <c r="N66" s="4">
        <v>0</v>
      </c>
      <c r="O66" s="4">
        <v>0</v>
      </c>
      <c r="P66" s="4">
        <f>IF(ISNA(VLOOKUP($E66,'TT Horseshoe SS-1'!$A$12:$F$986,6,FALSE))=TRUE,"0",VLOOKUP($E66,'TT Horseshoe SS-1'!$A$12:$F$986,6,FALSE))</f>
        <v>69.069767441860421</v>
      </c>
      <c r="Q66" s="4">
        <f>IF(ISNA(VLOOKUP($E66,'TT Horseshoe SS-2'!$A$12:$F$986,6,FALSE))=TRUE,"0",VLOOKUP($E66,'TT Horseshoe SS-2'!$A$12:$F$986,6,FALSE))</f>
        <v>71.86046511627903</v>
      </c>
      <c r="R66" s="4" t="str">
        <f>IF(ISNA(VLOOKUP($E66,'NorAm Copper SS'!$A$12:$F$986,6,FALSE))=TRUE,"0",VLOOKUP($E66,'NorAm Copper SS'!$A$12:$F$986,6,FALSE))</f>
        <v>0</v>
      </c>
      <c r="S66" s="4" t="str">
        <f>IF(ISNA(VLOOKUP($E66,'CC Sun Peaks BA'!$A$12:$F$986,6,FALSE))=TRUE,"0",VLOOKUP($E66,'CC Sun Peaks BA'!$A$12:$F$986,6,FALSE))</f>
        <v>0</v>
      </c>
      <c r="T66" s="4" t="str">
        <f>IF(ISNA(VLOOKUP($E66,'CC Sun Peaks SS'!$A$12:$F$986,6,FALSE))=TRUE,"0",VLOOKUP($E66,'CC Sun Peaks SS'!$A$12:$F$986,6,FALSE))</f>
        <v>0</v>
      </c>
      <c r="U66" s="4">
        <f>IF(ISNA(VLOOKUP($E66,'TT MSLM SS-1'!$A$12:$F$986,6,FALSE))=TRUE,"0",VLOOKUP($E66,'TT MSLM SS-1'!$A$12:$F$986,6,FALSE))</f>
        <v>36.923076923076849</v>
      </c>
      <c r="V66" s="4">
        <f>IF(ISNA(VLOOKUP($E66,'TT MSLM SS-2'!$A$12:$F$986,6,FALSE))=TRUE,"0",VLOOKUP($E66,'TT MSLM SS-2'!$A$12:$F$986,6,FALSE))</f>
        <v>51.59999999999981</v>
      </c>
      <c r="W66" s="4" t="str">
        <f>IF(ISNA(VLOOKUP($E66,'NorAm Mammoth SS'!$A$12:$F$986,6,FALSE))=TRUE,"0",VLOOKUP($E66,'NorAm Mammoth SS'!$A$12:$F$986,6,FALSE))</f>
        <v>0</v>
      </c>
      <c r="X66" s="4">
        <f>IF(ISNA(VLOOKUP($E66,'PROV SS'!$A$12:$F$986,6,FALSE))=TRUE,"0",VLOOKUP($E66,'PROV SS'!$A$12:$F$986,6,FALSE))</f>
        <v>103.54838709677415</v>
      </c>
      <c r="Y66" s="4">
        <f>IF(ISNA(VLOOKUP($E66,'PROV BA'!$A$12:$F$986,6,FALSE))=TRUE,"0",VLOOKUP($E66,'PROV BA'!$A$12:$F$986,6,FALSE))</f>
        <v>76.451612903225737</v>
      </c>
      <c r="Z66" s="4" t="str">
        <f>IF(ISNA(VLOOKUP($E66,'CC Horseshoe BA-1'!$A$12:$H$986,8,FALSE))=TRUE,"0",VLOOKUP($E66,'CC Horseshoe BA-1'!$A$12:$H$986,8,FALSE))</f>
        <v>0</v>
      </c>
      <c r="AA66" s="4" t="str">
        <f>IF(ISNA(VLOOKUP($E66,'CC Horseshoe BA-2'!$A$12:$F$986,6,FALSE))=TRUE,"0",VLOOKUP($E66,'CC Horseshoe BA-2'!$A$12:$F$986,6,FALSE))</f>
        <v>0</v>
      </c>
      <c r="AB66" s="4" t="str">
        <f>IF(ISNA(VLOOKUP($E66,'NorAm Aspen SS'!$A$12:$F$986,6,FALSE))=TRUE,"0",VLOOKUP($E66,'NorAm Aspen SS'!$A$12:$F$986,6,FALSE))</f>
        <v>0</v>
      </c>
      <c r="AC66" s="4" t="str">
        <f>IF(ISNA(VLOOKUP($E66,'JR+CC Halfpipe'!$A$12:$F$986,6,FALSE))=TRUE,"0",VLOOKUP($E66,'JR+CC Halfpipe'!$A$12:$F$986,6,FALSE))</f>
        <v>0</v>
      </c>
      <c r="AD66" s="4" t="str">
        <f>IF(ISNA(VLOOKUP($E66,'JR Nat SS'!$A$12:$F$986,6,FALSE))=TRUE,"0",VLOOKUP($E66,'JR Nat SS'!$A$12:$F$986,6,FALSE))</f>
        <v>0</v>
      </c>
      <c r="AE66" s="4" t="str">
        <f>IF(ISNA(VLOOKUP($E66,'JR Nat BA'!$A$12:$F$986,6,FALSE))=TRUE,"0",VLOOKUP($E66,'JR Nat BA'!$A$12:$F$986,6,FALSE))</f>
        <v>0</v>
      </c>
      <c r="AF66" s="4" t="str">
        <f>IF(ISNA(VLOOKUP($E66,'NorAm Stoneham SS'!$A$12:$F$986,6,FALSE))=TRUE,"0",VLOOKUP($E66,'NorAm Stoneham SS'!$A$12:$F$986,6,FALSE))</f>
        <v>0</v>
      </c>
      <c r="AG66" s="4" t="str">
        <f>IF(ISNA(VLOOKUP($E66,'NorAm Stoneham BA'!$A$12:$H$987,8,FALSE))=TRUE,"0",VLOOKUP($E66,'NorAm Stoneham BA'!$A$12:$H$987,8,FALSE))</f>
        <v>0</v>
      </c>
      <c r="AH66" s="4" t="str">
        <f>IF(ISNA(VLOOKUP($E66,'SR Nats SS'!$A$12:$F$986,6,FALSE))=TRUE,"0",VLOOKUP($E66,'SR Nats SS'!$A$12:$F$986,6,FALSE))</f>
        <v>0</v>
      </c>
      <c r="AI66" s="4" t="str">
        <f>IF(ISNA(VLOOKUP($E66,'SR Nats BA'!$A$12:$F$986,6,FALSE))=TRUE,"0",VLOOKUP($E66,'SR Nats BA'!$A$12:$F$986,6,FALSE))</f>
        <v>0</v>
      </c>
      <c r="AJ66" s="4"/>
      <c r="AK66" s="4"/>
      <c r="AL66" s="4"/>
      <c r="AM66" s="4"/>
      <c r="AN66" s="4"/>
      <c r="AO66" s="4"/>
      <c r="AP66" s="5"/>
      <c r="AQ66" s="5"/>
      <c r="AR66" s="5"/>
      <c r="AS66" s="5"/>
      <c r="AT66" s="5"/>
      <c r="AU66" s="5"/>
    </row>
    <row r="67" spans="1:47" ht="18" customHeight="1" x14ac:dyDescent="0.15">
      <c r="A67" s="64" t="s">
        <v>181</v>
      </c>
      <c r="B67" s="60"/>
      <c r="C67" s="60" t="s">
        <v>32</v>
      </c>
      <c r="D67" s="60" t="s">
        <v>59</v>
      </c>
      <c r="E67" s="61" t="s">
        <v>182</v>
      </c>
      <c r="F67" s="129"/>
      <c r="G67" s="59">
        <f>H67</f>
        <v>62</v>
      </c>
      <c r="H67" s="4">
        <f>RANK(L67,$L$6:$L$95,0)</f>
        <v>62</v>
      </c>
      <c r="I67" s="4">
        <f>LARGE(($N67:$AZ67),1)</f>
        <v>101.61290322580641</v>
      </c>
      <c r="J67" s="4">
        <f>LARGE(($N67:$AZ67),2)</f>
        <v>77.44186046511625</v>
      </c>
      <c r="K67" s="4">
        <f>LARGE(($N67:$AZ67),3)</f>
        <v>68.709677419354762</v>
      </c>
      <c r="L67" s="5">
        <f>SUM(I67+J67+K67)</f>
        <v>247.7644411102774</v>
      </c>
      <c r="M67" s="6"/>
      <c r="N67" s="4">
        <v>0</v>
      </c>
      <c r="O67" s="4">
        <v>0</v>
      </c>
      <c r="P67" s="4">
        <f>IF(ISNA(VLOOKUP($E67,'TT Horseshoe SS-1'!$A$12:$F$986,6,FALSE))=TRUE,"0",VLOOKUP($E67,'TT Horseshoe SS-1'!$A$12:$F$986,6,FALSE))</f>
        <v>77.44186046511625</v>
      </c>
      <c r="Q67" s="4">
        <f>IF(ISNA(VLOOKUP($E67,'TT Horseshoe SS-2'!$A$12:$F$986,6,FALSE))=TRUE,"0",VLOOKUP($E67,'TT Horseshoe SS-2'!$A$12:$F$986,6,FALSE))</f>
        <v>35.581395348837184</v>
      </c>
      <c r="R67" s="4" t="str">
        <f>IF(ISNA(VLOOKUP($E67,'NorAm Copper SS'!$A$12:$F$986,6,FALSE))=TRUE,"0",VLOOKUP($E67,'NorAm Copper SS'!$A$12:$F$986,6,FALSE))</f>
        <v>0</v>
      </c>
      <c r="S67" s="4" t="str">
        <f>IF(ISNA(VLOOKUP($E67,'CC Sun Peaks BA'!$A$12:$F$986,6,FALSE))=TRUE,"0",VLOOKUP($E67,'CC Sun Peaks BA'!$A$12:$F$986,6,FALSE))</f>
        <v>0</v>
      </c>
      <c r="T67" s="4" t="str">
        <f>IF(ISNA(VLOOKUP($E67,'CC Sun Peaks SS'!$A$12:$F$986,6,FALSE))=TRUE,"0",VLOOKUP($E67,'CC Sun Peaks SS'!$A$12:$F$986,6,FALSE))</f>
        <v>0</v>
      </c>
      <c r="U67" s="4" t="str">
        <f>IF(ISNA(VLOOKUP($E67,'TT MSLM SS-1'!$A$12:$F$986,6,FALSE))=TRUE,"0",VLOOKUP($E67,'TT MSLM SS-1'!$A$12:$F$986,6,FALSE))</f>
        <v>0</v>
      </c>
      <c r="V67" s="4" t="str">
        <f>IF(ISNA(VLOOKUP($E67,'TT MSLM SS-2'!$A$12:$F$986,6,FALSE))=TRUE,"0",VLOOKUP($E67,'TT MSLM SS-2'!$A$12:$F$986,6,FALSE))</f>
        <v>0</v>
      </c>
      <c r="W67" s="4" t="str">
        <f>IF(ISNA(VLOOKUP($E67,'NorAm Mammoth SS'!$A$12:$F$986,6,FALSE))=TRUE,"0",VLOOKUP($E67,'NorAm Mammoth SS'!$A$12:$F$986,6,FALSE))</f>
        <v>0</v>
      </c>
      <c r="X67" s="4">
        <f>IF(ISNA(VLOOKUP($E67,'PROV SS'!$A$12:$F$986,6,FALSE))=TRUE,"0",VLOOKUP($E67,'PROV SS'!$A$12:$F$986,6,FALSE))</f>
        <v>68.709677419354762</v>
      </c>
      <c r="Y67" s="4">
        <f>IF(ISNA(VLOOKUP($E67,'PROV BA'!$A$12:$F$986,6,FALSE))=TRUE,"0",VLOOKUP($E67,'PROV BA'!$A$12:$F$986,6,FALSE))</f>
        <v>101.61290322580641</v>
      </c>
      <c r="Z67" s="4" t="str">
        <f>IF(ISNA(VLOOKUP($E67,'CC Horseshoe BA-1'!$A$12:$H$986,8,FALSE))=TRUE,"0",VLOOKUP($E67,'CC Horseshoe BA-1'!$A$12:$H$986,8,FALSE))</f>
        <v>0</v>
      </c>
      <c r="AA67" s="4" t="str">
        <f>IF(ISNA(VLOOKUP($E67,'CC Horseshoe BA-2'!$A$12:$F$986,6,FALSE))=TRUE,"0",VLOOKUP($E67,'CC Horseshoe BA-2'!$A$12:$F$986,6,FALSE))</f>
        <v>0</v>
      </c>
      <c r="AB67" s="4" t="str">
        <f>IF(ISNA(VLOOKUP($E67,'NorAm Aspen SS'!$A$12:$F$986,6,FALSE))=TRUE,"0",VLOOKUP($E67,'NorAm Aspen SS'!$A$12:$F$986,6,FALSE))</f>
        <v>0</v>
      </c>
      <c r="AC67" s="4" t="str">
        <f>IF(ISNA(VLOOKUP($E67,'JR+CC Halfpipe'!$A$12:$F$986,6,FALSE))=TRUE,"0",VLOOKUP($E67,'JR+CC Halfpipe'!$A$12:$F$986,6,FALSE))</f>
        <v>0</v>
      </c>
      <c r="AD67" s="4" t="str">
        <f>IF(ISNA(VLOOKUP($E67,'JR Nat SS'!$A$12:$F$986,6,FALSE))=TRUE,"0",VLOOKUP($E67,'JR Nat SS'!$A$12:$F$986,6,FALSE))</f>
        <v>0</v>
      </c>
      <c r="AE67" s="4" t="str">
        <f>IF(ISNA(VLOOKUP($E67,'JR Nat BA'!$A$12:$F$986,6,FALSE))=TRUE,"0",VLOOKUP($E67,'JR Nat BA'!$A$12:$F$986,6,FALSE))</f>
        <v>0</v>
      </c>
      <c r="AF67" s="4" t="str">
        <f>IF(ISNA(VLOOKUP($E67,'NorAm Stoneham SS'!$A$12:$F$986,6,FALSE))=TRUE,"0",VLOOKUP($E67,'NorAm Stoneham SS'!$A$12:$F$986,6,FALSE))</f>
        <v>0</v>
      </c>
      <c r="AG67" s="4" t="str">
        <f>IF(ISNA(VLOOKUP($E67,'NorAm Stoneham BA'!$A$12:$H$987,8,FALSE))=TRUE,"0",VLOOKUP($E67,'NorAm Stoneham BA'!$A$12:$H$987,8,FALSE))</f>
        <v>0</v>
      </c>
      <c r="AH67" s="4" t="str">
        <f>IF(ISNA(VLOOKUP($E67,'SR Nats SS'!$A$12:$F$986,6,FALSE))=TRUE,"0",VLOOKUP($E67,'SR Nats SS'!$A$12:$F$986,6,FALSE))</f>
        <v>0</v>
      </c>
      <c r="AI67" s="4" t="str">
        <f>IF(ISNA(VLOOKUP($E67,'SR Nats BA'!$A$12:$F$986,6,FALSE))=TRUE,"0",VLOOKUP($E67,'SR Nats BA'!$A$12:$F$986,6,FALSE))</f>
        <v>0</v>
      </c>
      <c r="AJ67" s="4"/>
      <c r="AK67" s="4"/>
      <c r="AL67" s="4"/>
      <c r="AM67" s="4"/>
      <c r="AN67" s="4"/>
      <c r="AO67" s="4"/>
      <c r="AP67" s="5"/>
      <c r="AQ67" s="5"/>
      <c r="AR67" s="5"/>
      <c r="AS67" s="5"/>
      <c r="AT67" s="5"/>
      <c r="AU67" s="5"/>
    </row>
    <row r="68" spans="1:47" ht="18" customHeight="1" x14ac:dyDescent="0.15">
      <c r="A68" s="64" t="s">
        <v>51</v>
      </c>
      <c r="B68" s="60"/>
      <c r="C68" s="60" t="s">
        <v>32</v>
      </c>
      <c r="D68" s="60" t="s">
        <v>62</v>
      </c>
      <c r="E68" s="61" t="s">
        <v>75</v>
      </c>
      <c r="F68" s="129"/>
      <c r="G68" s="59">
        <f>H68</f>
        <v>63</v>
      </c>
      <c r="H68" s="4">
        <f>RANK(L68,$L$6:$L$95,0)</f>
        <v>63</v>
      </c>
      <c r="I68" s="4">
        <f>LARGE(($N68:$AZ68),1)</f>
        <v>124.88372093023261</v>
      </c>
      <c r="J68" s="4">
        <f>LARGE(($N68:$AZ68),2)</f>
        <v>122.093023255814</v>
      </c>
      <c r="K68" s="4">
        <f>LARGE(($N68:$AZ68),3)</f>
        <v>0</v>
      </c>
      <c r="L68" s="5">
        <f>SUM(I68+J68+K68)</f>
        <v>246.97674418604663</v>
      </c>
      <c r="M68" s="6"/>
      <c r="N68" s="4">
        <v>0</v>
      </c>
      <c r="O68" s="4">
        <v>0</v>
      </c>
      <c r="P68" s="4">
        <f>IF(ISNA(VLOOKUP($E68,'TT Horseshoe SS-1'!$A$12:$F$986,6,FALSE))=TRUE,"0",VLOOKUP($E68,'TT Horseshoe SS-1'!$A$12:$F$986,6,FALSE))</f>
        <v>124.88372093023261</v>
      </c>
      <c r="Q68" s="4">
        <f>IF(ISNA(VLOOKUP($E68,'TT Horseshoe SS-2'!$A$12:$F$986,6,FALSE))=TRUE,"0",VLOOKUP($E68,'TT Horseshoe SS-2'!$A$12:$F$986,6,FALSE))</f>
        <v>122.093023255814</v>
      </c>
      <c r="R68" s="4" t="str">
        <f>IF(ISNA(VLOOKUP($E68,'NorAm Copper SS'!$A$12:$F$986,6,FALSE))=TRUE,"0",VLOOKUP($E68,'NorAm Copper SS'!$A$12:$F$986,6,FALSE))</f>
        <v>0</v>
      </c>
      <c r="S68" s="4" t="str">
        <f>IF(ISNA(VLOOKUP($E68,'CC Sun Peaks BA'!$A$12:$F$986,6,FALSE))=TRUE,"0",VLOOKUP($E68,'CC Sun Peaks BA'!$A$12:$F$986,6,FALSE))</f>
        <v>0</v>
      </c>
      <c r="T68" s="4" t="str">
        <f>IF(ISNA(VLOOKUP($E68,'CC Sun Peaks SS'!$A$12:$F$986,6,FALSE))=TRUE,"0",VLOOKUP($E68,'CC Sun Peaks SS'!$A$12:$F$986,6,FALSE))</f>
        <v>0</v>
      </c>
      <c r="U68" s="4" t="str">
        <f>IF(ISNA(VLOOKUP($E68,'TT MSLM SS-1'!$A$12:$F$986,6,FALSE))=TRUE,"0",VLOOKUP($E68,'TT MSLM SS-1'!$A$12:$F$986,6,FALSE))</f>
        <v>0</v>
      </c>
      <c r="V68" s="4" t="str">
        <f>IF(ISNA(VLOOKUP($E68,'TT MSLM SS-2'!$A$12:$F$986,6,FALSE))=TRUE,"0",VLOOKUP($E68,'TT MSLM SS-2'!$A$12:$F$986,6,FALSE))</f>
        <v>0</v>
      </c>
      <c r="W68" s="4" t="str">
        <f>IF(ISNA(VLOOKUP($E68,'NorAm Mammoth SS'!$A$12:$F$986,6,FALSE))=TRUE,"0",VLOOKUP($E68,'NorAm Mammoth SS'!$A$12:$F$986,6,FALSE))</f>
        <v>0</v>
      </c>
      <c r="X68" s="4" t="str">
        <f>IF(ISNA(VLOOKUP($E68,'PROV SS'!$A$12:$F$986,6,FALSE))=TRUE,"0",VLOOKUP($E68,'PROV SS'!$A$12:$F$986,6,FALSE))</f>
        <v>0</v>
      </c>
      <c r="Y68" s="4" t="str">
        <f>IF(ISNA(VLOOKUP($E68,'PROV BA'!$A$12:$F$986,6,FALSE))=TRUE,"0",VLOOKUP($E68,'PROV BA'!$A$12:$F$986,6,FALSE))</f>
        <v>0</v>
      </c>
      <c r="Z68" s="4" t="str">
        <f>IF(ISNA(VLOOKUP($E68,'CC Horseshoe BA-1'!$A$12:$H$986,8,FALSE))=TRUE,"0",VLOOKUP($E68,'CC Horseshoe BA-1'!$A$12:$H$986,8,FALSE))</f>
        <v>0</v>
      </c>
      <c r="AA68" s="4" t="str">
        <f>IF(ISNA(VLOOKUP($E68,'CC Horseshoe BA-2'!$A$12:$F$986,6,FALSE))=TRUE,"0",VLOOKUP($E68,'CC Horseshoe BA-2'!$A$12:$F$986,6,FALSE))</f>
        <v>0</v>
      </c>
      <c r="AB68" s="4" t="str">
        <f>IF(ISNA(VLOOKUP($E68,'NorAm Aspen SS'!$A$12:$F$986,6,FALSE))=TRUE,"0",VLOOKUP($E68,'NorAm Aspen SS'!$A$12:$F$986,6,FALSE))</f>
        <v>0</v>
      </c>
      <c r="AC68" s="4" t="str">
        <f>IF(ISNA(VLOOKUP($E68,'JR+CC Halfpipe'!$A$12:$F$986,6,FALSE))=TRUE,"0",VLOOKUP($E68,'JR+CC Halfpipe'!$A$12:$F$986,6,FALSE))</f>
        <v>0</v>
      </c>
      <c r="AD68" s="4" t="str">
        <f>IF(ISNA(VLOOKUP($E68,'JR Nat SS'!$A$12:$F$986,6,FALSE))=TRUE,"0",VLOOKUP($E68,'JR Nat SS'!$A$12:$F$986,6,FALSE))</f>
        <v>0</v>
      </c>
      <c r="AE68" s="4" t="str">
        <f>IF(ISNA(VLOOKUP($E68,'JR Nat BA'!$A$12:$F$986,6,FALSE))=TRUE,"0",VLOOKUP($E68,'JR Nat BA'!$A$12:$F$986,6,FALSE))</f>
        <v>0</v>
      </c>
      <c r="AF68" s="4" t="str">
        <f>IF(ISNA(VLOOKUP($E68,'NorAm Stoneham SS'!$A$12:$F$986,6,FALSE))=TRUE,"0",VLOOKUP($E68,'NorAm Stoneham SS'!$A$12:$F$986,6,FALSE))</f>
        <v>0</v>
      </c>
      <c r="AG68" s="4" t="str">
        <f>IF(ISNA(VLOOKUP($E68,'NorAm Stoneham BA'!$A$12:$H$987,8,FALSE))=TRUE,"0",VLOOKUP($E68,'NorAm Stoneham BA'!$A$12:$H$987,8,FALSE))</f>
        <v>0</v>
      </c>
      <c r="AH68" s="4" t="str">
        <f>IF(ISNA(VLOOKUP($E68,'SR Nats SS'!$A$12:$F$986,6,FALSE))=TRUE,"0",VLOOKUP($E68,'SR Nats SS'!$A$12:$F$986,6,FALSE))</f>
        <v>0</v>
      </c>
      <c r="AI68" s="4" t="str">
        <f>IF(ISNA(VLOOKUP($E68,'SR Nats BA'!$A$12:$F$986,6,FALSE))=TRUE,"0",VLOOKUP($E68,'SR Nats BA'!$A$12:$F$986,6,FALSE))</f>
        <v>0</v>
      </c>
      <c r="AJ68" s="4"/>
      <c r="AK68" s="4"/>
      <c r="AL68" s="4"/>
      <c r="AM68" s="4"/>
      <c r="AN68" s="4"/>
      <c r="AO68" s="4"/>
      <c r="AP68" s="5"/>
      <c r="AQ68" s="5"/>
      <c r="AR68" s="5"/>
      <c r="AS68" s="5">
        <v>0</v>
      </c>
      <c r="AT68" s="5">
        <v>0</v>
      </c>
      <c r="AU68" s="5">
        <v>0</v>
      </c>
    </row>
    <row r="69" spans="1:47" ht="18" customHeight="1" x14ac:dyDescent="0.15">
      <c r="A69" s="64" t="s">
        <v>43</v>
      </c>
      <c r="B69" s="60"/>
      <c r="C69" s="60" t="s">
        <v>32</v>
      </c>
      <c r="D69" s="60" t="s">
        <v>48</v>
      </c>
      <c r="E69" s="61" t="s">
        <v>216</v>
      </c>
      <c r="F69" s="129"/>
      <c r="G69" s="59">
        <f>H69</f>
        <v>64</v>
      </c>
      <c r="H69" s="4">
        <f>RANK(L69,$L$6:$L$95,0)</f>
        <v>64</v>
      </c>
      <c r="I69" s="4">
        <f>LARGE(($N69:$AZ69),1)</f>
        <v>85.384615384615287</v>
      </c>
      <c r="J69" s="4">
        <f>LARGE(($N69:$AZ69),2)</f>
        <v>84.193548387096712</v>
      </c>
      <c r="K69" s="4">
        <f>LARGE(($N69:$AZ69),3)</f>
        <v>73.199999999999818</v>
      </c>
      <c r="L69" s="5">
        <f>SUM(I69+J69+K69)</f>
        <v>242.77816377171183</v>
      </c>
      <c r="M69" s="6"/>
      <c r="N69" s="4">
        <v>0</v>
      </c>
      <c r="O69" s="4">
        <v>0</v>
      </c>
      <c r="P69" s="4" t="str">
        <f>IF(ISNA(VLOOKUP($E69,'TT Horseshoe SS-1'!$A$12:$F$986,6,FALSE))=TRUE,"0",VLOOKUP($E69,'TT Horseshoe SS-1'!$A$12:$F$986,6,FALSE))</f>
        <v>0</v>
      </c>
      <c r="Q69" s="4" t="str">
        <f>IF(ISNA(VLOOKUP($E69,'TT Horseshoe SS-2'!$A$12:$F$986,6,FALSE))=TRUE,"0",VLOOKUP($E69,'TT Horseshoe SS-2'!$A$12:$F$986,6,FALSE))</f>
        <v>0</v>
      </c>
      <c r="R69" s="4" t="str">
        <f>IF(ISNA(VLOOKUP($E69,'NorAm Copper SS'!$A$12:$F$986,6,FALSE))=TRUE,"0",VLOOKUP($E69,'NorAm Copper SS'!$A$12:$F$986,6,FALSE))</f>
        <v>0</v>
      </c>
      <c r="S69" s="4" t="str">
        <f>IF(ISNA(VLOOKUP($E69,'CC Sun Peaks BA'!$A$12:$F$986,6,FALSE))=TRUE,"0",VLOOKUP($E69,'CC Sun Peaks BA'!$A$12:$F$986,6,FALSE))</f>
        <v>0</v>
      </c>
      <c r="T69" s="4" t="str">
        <f>IF(ISNA(VLOOKUP($E69,'CC Sun Peaks SS'!$A$12:$F$986,6,FALSE))=TRUE,"0",VLOOKUP($E69,'CC Sun Peaks SS'!$A$12:$F$986,6,FALSE))</f>
        <v>0</v>
      </c>
      <c r="U69" s="4">
        <f>IF(ISNA(VLOOKUP($E69,'TT MSLM SS-1'!$A$12:$F$986,6,FALSE))=TRUE,"0",VLOOKUP($E69,'TT MSLM SS-1'!$A$12:$F$986,6,FALSE))</f>
        <v>85.384615384615287</v>
      </c>
      <c r="V69" s="4">
        <f>IF(ISNA(VLOOKUP($E69,'TT MSLM SS-2'!$A$12:$F$986,6,FALSE))=TRUE,"0",VLOOKUP($E69,'TT MSLM SS-2'!$A$12:$F$986,6,FALSE))</f>
        <v>73.199999999999818</v>
      </c>
      <c r="W69" s="4" t="str">
        <f>IF(ISNA(VLOOKUP($E69,'NorAm Mammoth SS'!$A$12:$F$986,6,FALSE))=TRUE,"0",VLOOKUP($E69,'NorAm Mammoth SS'!$A$12:$F$986,6,FALSE))</f>
        <v>0</v>
      </c>
      <c r="X69" s="4">
        <f>IF(ISNA(VLOOKUP($E69,'PROV SS'!$A$12:$F$986,6,FALSE))=TRUE,"0",VLOOKUP($E69,'PROV SS'!$A$12:$F$986,6,FALSE))</f>
        <v>66.774193548387018</v>
      </c>
      <c r="Y69" s="4">
        <f>IF(ISNA(VLOOKUP($E69,'PROV BA'!$A$12:$F$986,6,FALSE))=TRUE,"0",VLOOKUP($E69,'PROV BA'!$A$12:$F$986,6,FALSE))</f>
        <v>84.193548387096712</v>
      </c>
      <c r="Z69" s="4" t="str">
        <f>IF(ISNA(VLOOKUP($E69,'CC Horseshoe BA-1'!$A$12:$H$986,8,FALSE))=TRUE,"0",VLOOKUP($E69,'CC Horseshoe BA-1'!$A$12:$H$986,8,FALSE))</f>
        <v>0</v>
      </c>
      <c r="AA69" s="4" t="str">
        <f>IF(ISNA(VLOOKUP($E69,'CC Horseshoe BA-2'!$A$12:$F$986,6,FALSE))=TRUE,"0",VLOOKUP($E69,'CC Horseshoe BA-2'!$A$12:$F$986,6,FALSE))</f>
        <v>0</v>
      </c>
      <c r="AB69" s="4" t="str">
        <f>IF(ISNA(VLOOKUP($E69,'NorAm Aspen SS'!$A$12:$F$986,6,FALSE))=TRUE,"0",VLOOKUP($E69,'NorAm Aspen SS'!$A$12:$F$986,6,FALSE))</f>
        <v>0</v>
      </c>
      <c r="AC69" s="4" t="str">
        <f>IF(ISNA(VLOOKUP($E69,'JR+CC Halfpipe'!$A$12:$F$986,6,FALSE))=TRUE,"0",VLOOKUP($E69,'JR+CC Halfpipe'!$A$12:$F$986,6,FALSE))</f>
        <v>0</v>
      </c>
      <c r="AD69" s="4" t="str">
        <f>IF(ISNA(VLOOKUP($E69,'JR Nat SS'!$A$12:$F$986,6,FALSE))=TRUE,"0",VLOOKUP($E69,'JR Nat SS'!$A$12:$F$986,6,FALSE))</f>
        <v>0</v>
      </c>
      <c r="AE69" s="4" t="str">
        <f>IF(ISNA(VLOOKUP($E69,'JR Nat BA'!$A$12:$F$986,6,FALSE))=TRUE,"0",VLOOKUP($E69,'JR Nat BA'!$A$12:$F$986,6,FALSE))</f>
        <v>0</v>
      </c>
      <c r="AF69" s="4" t="str">
        <f>IF(ISNA(VLOOKUP($E69,'NorAm Stoneham SS'!$A$12:$F$986,6,FALSE))=TRUE,"0",VLOOKUP($E69,'NorAm Stoneham SS'!$A$12:$F$986,6,FALSE))</f>
        <v>0</v>
      </c>
      <c r="AG69" s="4" t="str">
        <f>IF(ISNA(VLOOKUP($E69,'NorAm Stoneham BA'!$A$12:$H$987,8,FALSE))=TRUE,"0",VLOOKUP($E69,'NorAm Stoneham BA'!$A$12:$H$987,8,FALSE))</f>
        <v>0</v>
      </c>
      <c r="AH69" s="4" t="str">
        <f>IF(ISNA(VLOOKUP($E69,'SR Nats SS'!$A$12:$F$986,6,FALSE))=TRUE,"0",VLOOKUP($E69,'SR Nats SS'!$A$12:$F$986,6,FALSE))</f>
        <v>0</v>
      </c>
      <c r="AI69" s="4" t="str">
        <f>IF(ISNA(VLOOKUP($E69,'SR Nats BA'!$A$12:$F$986,6,FALSE))=TRUE,"0",VLOOKUP($E69,'SR Nats BA'!$A$12:$F$986,6,FALSE))</f>
        <v>0</v>
      </c>
      <c r="AJ69" s="4"/>
      <c r="AK69" s="4"/>
      <c r="AL69" s="4"/>
      <c r="AM69" s="4"/>
      <c r="AN69" s="4"/>
      <c r="AO69" s="4"/>
      <c r="AP69" s="5"/>
      <c r="AQ69" s="5"/>
      <c r="AR69" s="5"/>
      <c r="AS69" s="5"/>
      <c r="AT69" s="5"/>
      <c r="AU69" s="5"/>
    </row>
    <row r="70" spans="1:47" ht="18" customHeight="1" x14ac:dyDescent="0.15">
      <c r="A70" s="64" t="s">
        <v>76</v>
      </c>
      <c r="B70" s="60"/>
      <c r="C70" s="60" t="s">
        <v>32</v>
      </c>
      <c r="D70" s="60" t="s">
        <v>59</v>
      </c>
      <c r="E70" s="61" t="s">
        <v>220</v>
      </c>
      <c r="F70" s="129"/>
      <c r="G70" s="59">
        <f>H70</f>
        <v>65</v>
      </c>
      <c r="H70" s="4">
        <f>RANK(L70,$L$6:$L$95,0)</f>
        <v>65</v>
      </c>
      <c r="I70" s="4">
        <f>LARGE(($N70:$AZ70),1)</f>
        <v>88.064516129032199</v>
      </c>
      <c r="J70" s="4">
        <f>LARGE(($N70:$AZ70),2)</f>
        <v>80.399999999999835</v>
      </c>
      <c r="K70" s="4">
        <f>LARGE(($N70:$AZ70),3)</f>
        <v>73.846153846153754</v>
      </c>
      <c r="L70" s="5">
        <f>SUM(I70+J70+K70)</f>
        <v>242.31066997518579</v>
      </c>
      <c r="M70" s="6"/>
      <c r="N70" s="4">
        <v>0</v>
      </c>
      <c r="O70" s="4">
        <v>0</v>
      </c>
      <c r="P70" s="4" t="str">
        <f>IF(ISNA(VLOOKUP($E70,'TT Horseshoe SS-1'!$A$12:$F$986,6,FALSE))=TRUE,"0",VLOOKUP($E70,'TT Horseshoe SS-1'!$A$12:$F$986,6,FALSE))</f>
        <v>0</v>
      </c>
      <c r="Q70" s="4" t="str">
        <f>IF(ISNA(VLOOKUP($E70,'TT Horseshoe SS-2'!$A$12:$F$986,6,FALSE))=TRUE,"0",VLOOKUP($E70,'TT Horseshoe SS-2'!$A$12:$F$986,6,FALSE))</f>
        <v>0</v>
      </c>
      <c r="R70" s="4" t="str">
        <f>IF(ISNA(VLOOKUP($E70,'NorAm Copper SS'!$A$12:$F$986,6,FALSE))=TRUE,"0",VLOOKUP($E70,'NorAm Copper SS'!$A$12:$F$986,6,FALSE))</f>
        <v>0</v>
      </c>
      <c r="S70" s="4" t="str">
        <f>IF(ISNA(VLOOKUP($E70,'CC Sun Peaks BA'!$A$12:$F$986,6,FALSE))=TRUE,"0",VLOOKUP($E70,'CC Sun Peaks BA'!$A$12:$F$986,6,FALSE))</f>
        <v>0</v>
      </c>
      <c r="T70" s="4" t="str">
        <f>IF(ISNA(VLOOKUP($E70,'CC Sun Peaks SS'!$A$12:$F$986,6,FALSE))=TRUE,"0",VLOOKUP($E70,'CC Sun Peaks SS'!$A$12:$F$986,6,FALSE))</f>
        <v>0</v>
      </c>
      <c r="U70" s="4">
        <f>IF(ISNA(VLOOKUP($E70,'TT MSLM SS-1'!$A$12:$F$986,6,FALSE))=TRUE,"0",VLOOKUP($E70,'TT MSLM SS-1'!$A$12:$F$986,6,FALSE))</f>
        <v>73.846153846153754</v>
      </c>
      <c r="V70" s="4">
        <f>IF(ISNA(VLOOKUP($E70,'TT MSLM SS-2'!$A$12:$F$986,6,FALSE))=TRUE,"0",VLOOKUP($E70,'TT MSLM SS-2'!$A$12:$F$986,6,FALSE))</f>
        <v>80.399999999999835</v>
      </c>
      <c r="W70" s="4" t="str">
        <f>IF(ISNA(VLOOKUP($E70,'NorAm Mammoth SS'!$A$12:$F$986,6,FALSE))=TRUE,"0",VLOOKUP($E70,'NorAm Mammoth SS'!$A$12:$F$986,6,FALSE))</f>
        <v>0</v>
      </c>
      <c r="X70" s="4">
        <f>IF(ISNA(VLOOKUP($E70,'PROV SS'!$A$12:$F$986,6,FALSE))=TRUE,"0",VLOOKUP($E70,'PROV SS'!$A$12:$F$986,6,FALSE))</f>
        <v>88.064516129032199</v>
      </c>
      <c r="Y70" s="4">
        <f>IF(ISNA(VLOOKUP($E70,'PROV BA'!$A$12:$F$986,6,FALSE))=TRUE,"0",VLOOKUP($E70,'PROV BA'!$A$12:$F$986,6,FALSE))</f>
        <v>66.774193548387018</v>
      </c>
      <c r="Z70" s="4" t="str">
        <f>IF(ISNA(VLOOKUP($E70,'CC Horseshoe BA-1'!$A$12:$H$986,8,FALSE))=TRUE,"0",VLOOKUP($E70,'CC Horseshoe BA-1'!$A$12:$H$986,8,FALSE))</f>
        <v>0</v>
      </c>
      <c r="AA70" s="4" t="str">
        <f>IF(ISNA(VLOOKUP($E70,'CC Horseshoe BA-2'!$A$12:$F$986,6,FALSE))=TRUE,"0",VLOOKUP($E70,'CC Horseshoe BA-2'!$A$12:$F$986,6,FALSE))</f>
        <v>0</v>
      </c>
      <c r="AB70" s="4" t="str">
        <f>IF(ISNA(VLOOKUP($E70,'NorAm Aspen SS'!$A$12:$F$986,6,FALSE))=TRUE,"0",VLOOKUP($E70,'NorAm Aspen SS'!$A$12:$F$986,6,FALSE))</f>
        <v>0</v>
      </c>
      <c r="AC70" s="4" t="str">
        <f>IF(ISNA(VLOOKUP($E70,'JR+CC Halfpipe'!$A$12:$F$986,6,FALSE))=TRUE,"0",VLOOKUP($E70,'JR+CC Halfpipe'!$A$12:$F$986,6,FALSE))</f>
        <v>0</v>
      </c>
      <c r="AD70" s="4" t="str">
        <f>IF(ISNA(VLOOKUP($E70,'JR Nat SS'!$A$12:$F$986,6,FALSE))=TRUE,"0",VLOOKUP($E70,'JR Nat SS'!$A$12:$F$986,6,FALSE))</f>
        <v>0</v>
      </c>
      <c r="AE70" s="4" t="str">
        <f>IF(ISNA(VLOOKUP($E70,'JR Nat BA'!$A$12:$F$986,6,FALSE))=TRUE,"0",VLOOKUP($E70,'JR Nat BA'!$A$12:$F$986,6,FALSE))</f>
        <v>0</v>
      </c>
      <c r="AF70" s="4" t="str">
        <f>IF(ISNA(VLOOKUP($E70,'NorAm Stoneham SS'!$A$12:$F$986,6,FALSE))=TRUE,"0",VLOOKUP($E70,'NorAm Stoneham SS'!$A$12:$F$986,6,FALSE))</f>
        <v>0</v>
      </c>
      <c r="AG70" s="4" t="str">
        <f>IF(ISNA(VLOOKUP($E70,'NorAm Stoneham BA'!$A$12:$H$987,8,FALSE))=TRUE,"0",VLOOKUP($E70,'NorAm Stoneham BA'!$A$12:$H$987,8,FALSE))</f>
        <v>0</v>
      </c>
      <c r="AH70" s="4" t="str">
        <f>IF(ISNA(VLOOKUP($E70,'SR Nats SS'!$A$12:$F$986,6,FALSE))=TRUE,"0",VLOOKUP($E70,'SR Nats SS'!$A$12:$F$986,6,FALSE))</f>
        <v>0</v>
      </c>
      <c r="AI70" s="4" t="str">
        <f>IF(ISNA(VLOOKUP($E70,'SR Nats BA'!$A$12:$F$986,6,FALSE))=TRUE,"0",VLOOKUP($E70,'SR Nats BA'!$A$12:$F$986,6,FALSE))</f>
        <v>0</v>
      </c>
      <c r="AJ70" s="4"/>
      <c r="AK70" s="4"/>
      <c r="AL70" s="4"/>
      <c r="AM70" s="4"/>
      <c r="AN70" s="4"/>
      <c r="AO70" s="4"/>
      <c r="AP70" s="5"/>
      <c r="AQ70" s="5"/>
      <c r="AR70" s="5"/>
      <c r="AS70" s="5">
        <v>0</v>
      </c>
      <c r="AT70" s="5">
        <v>0</v>
      </c>
      <c r="AU70" s="5">
        <v>0</v>
      </c>
    </row>
    <row r="71" spans="1:47" ht="18" customHeight="1" x14ac:dyDescent="0.15">
      <c r="A71" s="64" t="s">
        <v>45</v>
      </c>
      <c r="B71" s="60"/>
      <c r="C71" s="60" t="s">
        <v>32</v>
      </c>
      <c r="D71" s="60" t="s">
        <v>48</v>
      </c>
      <c r="E71" s="61" t="s">
        <v>219</v>
      </c>
      <c r="F71" s="129"/>
      <c r="G71" s="59">
        <f>H71</f>
        <v>66</v>
      </c>
      <c r="H71" s="4">
        <f>RANK(L71,$L$6:$L$95,0)</f>
        <v>66</v>
      </c>
      <c r="I71" s="4">
        <f>LARGE(($N71:$AZ71),1)</f>
        <v>86.129032258064456</v>
      </c>
      <c r="J71" s="4">
        <f>LARGE(($N71:$AZ71),2)</f>
        <v>77.999999999999829</v>
      </c>
      <c r="K71" s="4">
        <f>LARGE(($N71:$AZ71),3)</f>
        <v>60.967741935483787</v>
      </c>
      <c r="L71" s="5">
        <f>SUM(I71+J71+K71)</f>
        <v>225.09677419354807</v>
      </c>
      <c r="M71" s="6"/>
      <c r="N71" s="4">
        <v>0</v>
      </c>
      <c r="O71" s="4">
        <v>0</v>
      </c>
      <c r="P71" s="4" t="str">
        <f>IF(ISNA(VLOOKUP($E71,'TT Horseshoe SS-1'!$A$12:$F$986,6,FALSE))=TRUE,"0",VLOOKUP($E71,'TT Horseshoe SS-1'!$A$12:$F$986,6,FALSE))</f>
        <v>0</v>
      </c>
      <c r="Q71" s="4" t="str">
        <f>IF(ISNA(VLOOKUP($E71,'TT Horseshoe SS-2'!$A$12:$F$986,6,FALSE))=TRUE,"0",VLOOKUP($E71,'TT Horseshoe SS-2'!$A$12:$F$986,6,FALSE))</f>
        <v>0</v>
      </c>
      <c r="R71" s="4" t="str">
        <f>IF(ISNA(VLOOKUP($E71,'NorAm Copper SS'!$A$12:$F$986,6,FALSE))=TRUE,"0",VLOOKUP($E71,'NorAm Copper SS'!$A$12:$F$986,6,FALSE))</f>
        <v>0</v>
      </c>
      <c r="S71" s="4" t="str">
        <f>IF(ISNA(VLOOKUP($E71,'CC Sun Peaks BA'!$A$12:$F$986,6,FALSE))=TRUE,"0",VLOOKUP($E71,'CC Sun Peaks BA'!$A$12:$F$986,6,FALSE))</f>
        <v>0</v>
      </c>
      <c r="T71" s="4" t="str">
        <f>IF(ISNA(VLOOKUP($E71,'CC Sun Peaks SS'!$A$12:$F$986,6,FALSE))=TRUE,"0",VLOOKUP($E71,'CC Sun Peaks SS'!$A$12:$F$986,6,FALSE))</f>
        <v>0</v>
      </c>
      <c r="U71" s="4">
        <f>IF(ISNA(VLOOKUP($E71,'TT MSLM SS-1'!$A$12:$F$986,6,FALSE))=TRUE,"0",VLOOKUP($E71,'TT MSLM SS-1'!$A$12:$F$986,6,FALSE))</f>
        <v>50.769230769230688</v>
      </c>
      <c r="V71" s="4">
        <f>IF(ISNA(VLOOKUP($E71,'TT MSLM SS-2'!$A$12:$F$986,6,FALSE))=TRUE,"0",VLOOKUP($E71,'TT MSLM SS-2'!$A$12:$F$986,6,FALSE))</f>
        <v>77.999999999999829</v>
      </c>
      <c r="W71" s="4" t="str">
        <f>IF(ISNA(VLOOKUP($E71,'NorAm Mammoth SS'!$A$12:$F$986,6,FALSE))=TRUE,"0",VLOOKUP($E71,'NorAm Mammoth SS'!$A$12:$F$986,6,FALSE))</f>
        <v>0</v>
      </c>
      <c r="X71" s="4">
        <f>IF(ISNA(VLOOKUP($E71,'PROV SS'!$A$12:$F$986,6,FALSE))=TRUE,"0",VLOOKUP($E71,'PROV SS'!$A$12:$F$986,6,FALSE))</f>
        <v>60.967741935483787</v>
      </c>
      <c r="Y71" s="4">
        <f>IF(ISNA(VLOOKUP($E71,'PROV BA'!$A$12:$F$986,6,FALSE))=TRUE,"0",VLOOKUP($E71,'PROV BA'!$A$12:$F$986,6,FALSE))</f>
        <v>86.129032258064456</v>
      </c>
      <c r="Z71" s="4" t="str">
        <f>IF(ISNA(VLOOKUP($E71,'CC Horseshoe BA-1'!$A$12:$H$986,8,FALSE))=TRUE,"0",VLOOKUP($E71,'CC Horseshoe BA-1'!$A$12:$H$986,8,FALSE))</f>
        <v>0</v>
      </c>
      <c r="AA71" s="4" t="str">
        <f>IF(ISNA(VLOOKUP($E71,'CC Horseshoe BA-2'!$A$12:$F$986,6,FALSE))=TRUE,"0",VLOOKUP($E71,'CC Horseshoe BA-2'!$A$12:$F$986,6,FALSE))</f>
        <v>0</v>
      </c>
      <c r="AB71" s="4" t="str">
        <f>IF(ISNA(VLOOKUP($E71,'NorAm Aspen SS'!$A$12:$F$986,6,FALSE))=TRUE,"0",VLOOKUP($E71,'NorAm Aspen SS'!$A$12:$F$986,6,FALSE))</f>
        <v>0</v>
      </c>
      <c r="AC71" s="4" t="str">
        <f>IF(ISNA(VLOOKUP($E71,'JR+CC Halfpipe'!$A$12:$F$986,6,FALSE))=TRUE,"0",VLOOKUP($E71,'JR+CC Halfpipe'!$A$12:$F$986,6,FALSE))</f>
        <v>0</v>
      </c>
      <c r="AD71" s="4" t="str">
        <f>IF(ISNA(VLOOKUP($E71,'JR Nat SS'!$A$12:$F$986,6,FALSE))=TRUE,"0",VLOOKUP($E71,'JR Nat SS'!$A$12:$F$986,6,FALSE))</f>
        <v>0</v>
      </c>
      <c r="AE71" s="4" t="str">
        <f>IF(ISNA(VLOOKUP($E71,'JR Nat BA'!$A$12:$F$986,6,FALSE))=TRUE,"0",VLOOKUP($E71,'JR Nat BA'!$A$12:$F$986,6,FALSE))</f>
        <v>0</v>
      </c>
      <c r="AF71" s="4" t="str">
        <f>IF(ISNA(VLOOKUP($E71,'NorAm Stoneham SS'!$A$12:$F$986,6,FALSE))=TRUE,"0",VLOOKUP($E71,'NorAm Stoneham SS'!$A$12:$F$986,6,FALSE))</f>
        <v>0</v>
      </c>
      <c r="AG71" s="4" t="str">
        <f>IF(ISNA(VLOOKUP($E71,'NorAm Stoneham BA'!$A$12:$H$987,8,FALSE))=TRUE,"0",VLOOKUP($E71,'NorAm Stoneham BA'!$A$12:$H$987,8,FALSE))</f>
        <v>0</v>
      </c>
      <c r="AH71" s="4" t="str">
        <f>IF(ISNA(VLOOKUP($E71,'SR Nats SS'!$A$12:$F$986,6,FALSE))=TRUE,"0",VLOOKUP($E71,'SR Nats SS'!$A$12:$F$986,6,FALSE))</f>
        <v>0</v>
      </c>
      <c r="AI71" s="4" t="str">
        <f>IF(ISNA(VLOOKUP($E71,'SR Nats BA'!$A$12:$F$986,6,FALSE))=TRUE,"0",VLOOKUP($E71,'SR Nats BA'!$A$12:$F$986,6,FALSE))</f>
        <v>0</v>
      </c>
      <c r="AJ71" s="4"/>
      <c r="AK71" s="4"/>
      <c r="AL71" s="4"/>
      <c r="AM71" s="4"/>
      <c r="AN71" s="4"/>
      <c r="AO71" s="4"/>
      <c r="AP71" s="5"/>
      <c r="AQ71" s="5"/>
      <c r="AR71" s="5"/>
      <c r="AS71" s="5">
        <v>0</v>
      </c>
      <c r="AT71" s="5">
        <v>0</v>
      </c>
      <c r="AU71" s="5">
        <v>0</v>
      </c>
    </row>
    <row r="72" spans="1:47" ht="18" customHeight="1" x14ac:dyDescent="0.15">
      <c r="A72" s="64" t="s">
        <v>43</v>
      </c>
      <c r="B72" s="60"/>
      <c r="C72" s="60" t="s">
        <v>32</v>
      </c>
      <c r="D72" s="60" t="s">
        <v>62</v>
      </c>
      <c r="E72" s="61" t="s">
        <v>189</v>
      </c>
      <c r="F72" s="129"/>
      <c r="G72" s="59">
        <f>H72</f>
        <v>67</v>
      </c>
      <c r="H72" s="4">
        <f>RANK(L72,$L$6:$L$95,0)</f>
        <v>67</v>
      </c>
      <c r="I72" s="4">
        <f>LARGE(($N72:$AZ72),1)</f>
        <v>80.322580645161224</v>
      </c>
      <c r="J72" s="4">
        <f>LARGE(($N72:$AZ72),2)</f>
        <v>68.709677419354762</v>
      </c>
      <c r="K72" s="4">
        <f>LARGE(($N72:$AZ72),3)</f>
        <v>66.279069767441811</v>
      </c>
      <c r="L72" s="5">
        <f>SUM(I72+J72+K72)</f>
        <v>215.31132783195778</v>
      </c>
      <c r="M72" s="6"/>
      <c r="N72" s="4">
        <v>0</v>
      </c>
      <c r="O72" s="4">
        <v>0</v>
      </c>
      <c r="P72" s="4">
        <f>IF(ISNA(VLOOKUP($E72,'TT Horseshoe SS-1'!$A$12:$F$986,6,FALSE))=TRUE,"0",VLOOKUP($E72,'TT Horseshoe SS-1'!$A$12:$F$986,6,FALSE))</f>
        <v>57.906976744186004</v>
      </c>
      <c r="Q72" s="4">
        <f>IF(ISNA(VLOOKUP($E72,'TT Horseshoe SS-2'!$A$12:$F$986,6,FALSE))=TRUE,"0",VLOOKUP($E72,'TT Horseshoe SS-2'!$A$12:$F$986,6,FALSE))</f>
        <v>66.279069767441811</v>
      </c>
      <c r="R72" s="4" t="str">
        <f>IF(ISNA(VLOOKUP($E72,'NorAm Copper SS'!$A$12:$F$986,6,FALSE))=TRUE,"0",VLOOKUP($E72,'NorAm Copper SS'!$A$12:$F$986,6,FALSE))</f>
        <v>0</v>
      </c>
      <c r="S72" s="4" t="str">
        <f>IF(ISNA(VLOOKUP($E72,'CC Sun Peaks BA'!$A$12:$F$986,6,FALSE))=TRUE,"0",VLOOKUP($E72,'CC Sun Peaks BA'!$A$12:$F$986,6,FALSE))</f>
        <v>0</v>
      </c>
      <c r="T72" s="4" t="str">
        <f>IF(ISNA(VLOOKUP($E72,'CC Sun Peaks SS'!$A$12:$F$986,6,FALSE))=TRUE,"0",VLOOKUP($E72,'CC Sun Peaks SS'!$A$12:$F$986,6,FALSE))</f>
        <v>0</v>
      </c>
      <c r="U72" s="4">
        <f>IF(ISNA(VLOOKUP($E72,'TT MSLM SS-1'!$A$12:$F$986,6,FALSE))=TRUE,"0",VLOOKUP($E72,'TT MSLM SS-1'!$A$12:$F$986,6,FALSE))</f>
        <v>62.307692307692221</v>
      </c>
      <c r="V72" s="4">
        <f>IF(ISNA(VLOOKUP($E72,'TT MSLM SS-2'!$A$12:$F$986,6,FALSE))=TRUE,"0",VLOOKUP($E72,'TT MSLM SS-2'!$A$12:$F$986,6,FALSE))</f>
        <v>58.799999999999805</v>
      </c>
      <c r="W72" s="4" t="str">
        <f>IF(ISNA(VLOOKUP($E72,'NorAm Mammoth SS'!$A$12:$F$986,6,FALSE))=TRUE,"0",VLOOKUP($E72,'NorAm Mammoth SS'!$A$12:$F$986,6,FALSE))</f>
        <v>0</v>
      </c>
      <c r="X72" s="4">
        <f>IF(ISNA(VLOOKUP($E72,'PROV SS'!$A$12:$F$986,6,FALSE))=TRUE,"0",VLOOKUP($E72,'PROV SS'!$A$12:$F$986,6,FALSE))</f>
        <v>80.322580645161224</v>
      </c>
      <c r="Y72" s="4">
        <f>IF(ISNA(VLOOKUP($E72,'PROV BA'!$A$12:$F$986,6,FALSE))=TRUE,"0",VLOOKUP($E72,'PROV BA'!$A$12:$F$986,6,FALSE))</f>
        <v>68.709677419354762</v>
      </c>
      <c r="Z72" s="4" t="str">
        <f>IF(ISNA(VLOOKUP($E72,'CC Horseshoe BA-1'!$A$12:$H$986,8,FALSE))=TRUE,"0",VLOOKUP($E72,'CC Horseshoe BA-1'!$A$12:$H$986,8,FALSE))</f>
        <v>0</v>
      </c>
      <c r="AA72" s="4" t="str">
        <f>IF(ISNA(VLOOKUP($E72,'CC Horseshoe BA-2'!$A$12:$F$986,6,FALSE))=TRUE,"0",VLOOKUP($E72,'CC Horseshoe BA-2'!$A$12:$F$986,6,FALSE))</f>
        <v>0</v>
      </c>
      <c r="AB72" s="4" t="str">
        <f>IF(ISNA(VLOOKUP($E72,'NorAm Aspen SS'!$A$12:$F$986,6,FALSE))=TRUE,"0",VLOOKUP($E72,'NorAm Aspen SS'!$A$12:$F$986,6,FALSE))</f>
        <v>0</v>
      </c>
      <c r="AC72" s="4" t="str">
        <f>IF(ISNA(VLOOKUP($E72,'JR+CC Halfpipe'!$A$12:$F$986,6,FALSE))=TRUE,"0",VLOOKUP($E72,'JR+CC Halfpipe'!$A$12:$F$986,6,FALSE))</f>
        <v>0</v>
      </c>
      <c r="AD72" s="4" t="str">
        <f>IF(ISNA(VLOOKUP($E72,'JR Nat SS'!$A$12:$F$986,6,FALSE))=TRUE,"0",VLOOKUP($E72,'JR Nat SS'!$A$12:$F$986,6,FALSE))</f>
        <v>0</v>
      </c>
      <c r="AE72" s="4" t="str">
        <f>IF(ISNA(VLOOKUP($E72,'JR Nat BA'!$A$12:$F$986,6,FALSE))=TRUE,"0",VLOOKUP($E72,'JR Nat BA'!$A$12:$F$986,6,FALSE))</f>
        <v>0</v>
      </c>
      <c r="AF72" s="4" t="str">
        <f>IF(ISNA(VLOOKUP($E72,'NorAm Stoneham SS'!$A$12:$F$986,6,FALSE))=TRUE,"0",VLOOKUP($E72,'NorAm Stoneham SS'!$A$12:$F$986,6,FALSE))</f>
        <v>0</v>
      </c>
      <c r="AG72" s="4" t="str">
        <f>IF(ISNA(VLOOKUP($E72,'NorAm Stoneham BA'!$A$12:$H$987,8,FALSE))=TRUE,"0",VLOOKUP($E72,'NorAm Stoneham BA'!$A$12:$H$987,8,FALSE))</f>
        <v>0</v>
      </c>
      <c r="AH72" s="4" t="str">
        <f>IF(ISNA(VLOOKUP($E72,'SR Nats SS'!$A$12:$F$986,6,FALSE))=TRUE,"0",VLOOKUP($E72,'SR Nats SS'!$A$12:$F$986,6,FALSE))</f>
        <v>0</v>
      </c>
      <c r="AI72" s="4" t="str">
        <f>IF(ISNA(VLOOKUP($E72,'SR Nats BA'!$A$12:$F$986,6,FALSE))=TRUE,"0",VLOOKUP($E72,'SR Nats BA'!$A$12:$F$986,6,FALSE))</f>
        <v>0</v>
      </c>
      <c r="AJ72" s="4"/>
      <c r="AK72" s="4"/>
      <c r="AL72" s="4"/>
      <c r="AM72" s="4"/>
      <c r="AN72" s="4"/>
      <c r="AO72" s="4"/>
      <c r="AP72" s="5"/>
      <c r="AQ72" s="5"/>
      <c r="AR72" s="5"/>
      <c r="AS72" s="5"/>
      <c r="AT72" s="5"/>
      <c r="AU72" s="5"/>
    </row>
    <row r="73" spans="1:47" ht="18" customHeight="1" x14ac:dyDescent="0.15">
      <c r="A73" s="64" t="s">
        <v>198</v>
      </c>
      <c r="B73" s="60"/>
      <c r="C73" s="60" t="s">
        <v>32</v>
      </c>
      <c r="D73" s="60" t="s">
        <v>29</v>
      </c>
      <c r="E73" s="61" t="s">
        <v>108</v>
      </c>
      <c r="F73" s="129"/>
      <c r="G73" s="59">
        <f>H73</f>
        <v>68</v>
      </c>
      <c r="H73" s="4">
        <f>RANK(L73,$L$6:$L$95,0)</f>
        <v>68</v>
      </c>
      <c r="I73" s="4">
        <f>LARGE(($N73:$AZ73),1)</f>
        <v>80.322580645161224</v>
      </c>
      <c r="J73" s="4">
        <f>LARGE(($N73:$AZ73),2)</f>
        <v>63.599999999999802</v>
      </c>
      <c r="K73" s="4">
        <f>LARGE(($N73:$AZ73),3)</f>
        <v>59.999999999999915</v>
      </c>
      <c r="L73" s="5">
        <f>SUM(I73+J73+K73)</f>
        <v>203.92258064516093</v>
      </c>
      <c r="M73" s="6"/>
      <c r="N73" s="4">
        <v>0</v>
      </c>
      <c r="O73" s="4">
        <v>0</v>
      </c>
      <c r="P73" s="4">
        <f>IF(ISNA(VLOOKUP($E73,'TT Horseshoe SS-1'!$A$12:$F$986,6,FALSE))=TRUE,"0",VLOOKUP($E73,'TT Horseshoe SS-1'!$A$12:$F$986,6,FALSE))</f>
        <v>52.325581395348799</v>
      </c>
      <c r="Q73" s="4">
        <f>IF(ISNA(VLOOKUP($E73,'TT Horseshoe SS-2'!$A$12:$F$986,6,FALSE))=TRUE,"0",VLOOKUP($E73,'TT Horseshoe SS-2'!$A$12:$F$986,6,FALSE))</f>
        <v>49.534883720930196</v>
      </c>
      <c r="R73" s="4" t="str">
        <f>IF(ISNA(VLOOKUP($E73,'NorAm Copper SS'!$A$12:$F$986,6,FALSE))=TRUE,"0",VLOOKUP($E73,'NorAm Copper SS'!$A$12:$F$986,6,FALSE))</f>
        <v>0</v>
      </c>
      <c r="S73" s="4" t="str">
        <f>IF(ISNA(VLOOKUP($E73,'CC Sun Peaks BA'!$A$12:$F$986,6,FALSE))=TRUE,"0",VLOOKUP($E73,'CC Sun Peaks BA'!$A$12:$F$986,6,FALSE))</f>
        <v>0</v>
      </c>
      <c r="T73" s="4" t="str">
        <f>IF(ISNA(VLOOKUP($E73,'CC Sun Peaks SS'!$A$12:$F$986,6,FALSE))=TRUE,"0",VLOOKUP($E73,'CC Sun Peaks SS'!$A$12:$F$986,6,FALSE))</f>
        <v>0</v>
      </c>
      <c r="U73" s="4">
        <f>IF(ISNA(VLOOKUP($E73,'TT MSLM SS-1'!$A$12:$F$986,6,FALSE))=TRUE,"0",VLOOKUP($E73,'TT MSLM SS-1'!$A$12:$F$986,6,FALSE))</f>
        <v>59.999999999999915</v>
      </c>
      <c r="V73" s="4">
        <f>IF(ISNA(VLOOKUP($E73,'TT MSLM SS-2'!$A$12:$F$986,6,FALSE))=TRUE,"0",VLOOKUP($E73,'TT MSLM SS-2'!$A$12:$F$986,6,FALSE))</f>
        <v>63.599999999999802</v>
      </c>
      <c r="W73" s="4" t="str">
        <f>IF(ISNA(VLOOKUP($E73,'NorAm Mammoth SS'!$A$12:$F$986,6,FALSE))=TRUE,"0",VLOOKUP($E73,'NorAm Mammoth SS'!$A$12:$F$986,6,FALSE))</f>
        <v>0</v>
      </c>
      <c r="X73" s="4">
        <f>IF(ISNA(VLOOKUP($E73,'PROV SS'!$A$12:$F$986,6,FALSE))=TRUE,"0",VLOOKUP($E73,'PROV SS'!$A$12:$F$986,6,FALSE))</f>
        <v>80.322580645161224</v>
      </c>
      <c r="Y73" s="4">
        <f>IF(ISNA(VLOOKUP($E73,'PROV BA'!$A$12:$F$986,6,FALSE))=TRUE,"0",VLOOKUP($E73,'PROV BA'!$A$12:$F$986,6,FALSE))</f>
        <v>57.096774193548299</v>
      </c>
      <c r="Z73" s="4" t="str">
        <f>IF(ISNA(VLOOKUP($E73,'CC Horseshoe BA-1'!$A$12:$H$986,8,FALSE))=TRUE,"0",VLOOKUP($E73,'CC Horseshoe BA-1'!$A$12:$H$986,8,FALSE))</f>
        <v>0</v>
      </c>
      <c r="AA73" s="4" t="str">
        <f>IF(ISNA(VLOOKUP($E73,'CC Horseshoe BA-2'!$A$12:$F$986,6,FALSE))=TRUE,"0",VLOOKUP($E73,'CC Horseshoe BA-2'!$A$12:$F$986,6,FALSE))</f>
        <v>0</v>
      </c>
      <c r="AB73" s="4" t="str">
        <f>IF(ISNA(VLOOKUP($E73,'NorAm Aspen SS'!$A$12:$F$986,6,FALSE))=TRUE,"0",VLOOKUP($E73,'NorAm Aspen SS'!$A$12:$F$986,6,FALSE))</f>
        <v>0</v>
      </c>
      <c r="AC73" s="4" t="str">
        <f>IF(ISNA(VLOOKUP($E73,'JR+CC Halfpipe'!$A$12:$F$986,6,FALSE))=TRUE,"0",VLOOKUP($E73,'JR+CC Halfpipe'!$A$12:$F$986,6,FALSE))</f>
        <v>0</v>
      </c>
      <c r="AD73" s="4" t="str">
        <f>IF(ISNA(VLOOKUP($E73,'JR Nat SS'!$A$12:$F$986,6,FALSE))=TRUE,"0",VLOOKUP($E73,'JR Nat SS'!$A$12:$F$986,6,FALSE))</f>
        <v>0</v>
      </c>
      <c r="AE73" s="4" t="str">
        <f>IF(ISNA(VLOOKUP($E73,'JR Nat BA'!$A$12:$F$986,6,FALSE))=TRUE,"0",VLOOKUP($E73,'JR Nat BA'!$A$12:$F$986,6,FALSE))</f>
        <v>0</v>
      </c>
      <c r="AF73" s="4" t="str">
        <f>IF(ISNA(VLOOKUP($E73,'NorAm Stoneham SS'!$A$12:$F$986,6,FALSE))=TRUE,"0",VLOOKUP($E73,'NorAm Stoneham SS'!$A$12:$F$986,6,FALSE))</f>
        <v>0</v>
      </c>
      <c r="AG73" s="4" t="str">
        <f>IF(ISNA(VLOOKUP($E73,'NorAm Stoneham BA'!$A$12:$H$987,8,FALSE))=TRUE,"0",VLOOKUP($E73,'NorAm Stoneham BA'!$A$12:$H$987,8,FALSE))</f>
        <v>0</v>
      </c>
      <c r="AH73" s="4" t="str">
        <f>IF(ISNA(VLOOKUP($E73,'SR Nats SS'!$A$12:$F$986,6,FALSE))=TRUE,"0",VLOOKUP($E73,'SR Nats SS'!$A$12:$F$986,6,FALSE))</f>
        <v>0</v>
      </c>
      <c r="AI73" s="4" t="str">
        <f>IF(ISNA(VLOOKUP($E73,'SR Nats BA'!$A$12:$F$986,6,FALSE))=TRUE,"0",VLOOKUP($E73,'SR Nats BA'!$A$12:$F$986,6,FALSE))</f>
        <v>0</v>
      </c>
      <c r="AJ73" s="4"/>
      <c r="AK73" s="4"/>
      <c r="AL73" s="4"/>
      <c r="AM73" s="4"/>
      <c r="AN73" s="4"/>
      <c r="AO73" s="4"/>
      <c r="AP73" s="5"/>
      <c r="AQ73" s="5"/>
      <c r="AR73" s="5"/>
      <c r="AS73" s="5"/>
      <c r="AT73" s="5"/>
      <c r="AU73" s="5"/>
    </row>
    <row r="74" spans="1:47" ht="18" customHeight="1" x14ac:dyDescent="0.15">
      <c r="A74" s="64" t="s">
        <v>43</v>
      </c>
      <c r="B74" s="60"/>
      <c r="C74" s="60" t="s">
        <v>32</v>
      </c>
      <c r="D74" s="60" t="s">
        <v>27</v>
      </c>
      <c r="E74" s="61" t="s">
        <v>175</v>
      </c>
      <c r="F74" s="129"/>
      <c r="G74" s="59">
        <f>H74</f>
        <v>69</v>
      </c>
      <c r="H74" s="4">
        <f>RANK(L74,$L$6:$L$95,0)</f>
        <v>69</v>
      </c>
      <c r="I74" s="4">
        <f>LARGE(($N74:$AZ74),1)</f>
        <v>94.186046511627907</v>
      </c>
      <c r="J74" s="4">
        <f>LARGE(($N74:$AZ74),2)</f>
        <v>55.161290322580555</v>
      </c>
      <c r="K74" s="4">
        <f>LARGE(($N74:$AZ74),3)</f>
        <v>53.225806451612812</v>
      </c>
      <c r="L74" s="5">
        <f>SUM(I74+J74+K74)</f>
        <v>202.57314328582129</v>
      </c>
      <c r="M74" s="6"/>
      <c r="N74" s="4">
        <v>0</v>
      </c>
      <c r="O74" s="4">
        <v>0</v>
      </c>
      <c r="P74" s="4">
        <f>IF(ISNA(VLOOKUP($E74,'TT Horseshoe SS-1'!$A$12:$F$986,6,FALSE))=TRUE,"0",VLOOKUP($E74,'TT Horseshoe SS-1'!$A$12:$F$986,6,FALSE))</f>
        <v>94.186046511627907</v>
      </c>
      <c r="Q74" s="4">
        <f>IF(ISNA(VLOOKUP($E74,'TT Horseshoe SS-2'!$A$12:$F$986,6,FALSE))=TRUE,"0",VLOOKUP($E74,'TT Horseshoe SS-2'!$A$12:$F$986,6,FALSE))</f>
        <v>38.372093023255786</v>
      </c>
      <c r="R74" s="4" t="str">
        <f>IF(ISNA(VLOOKUP($E74,'NorAm Copper SS'!$A$12:$F$986,6,FALSE))=TRUE,"0",VLOOKUP($E74,'NorAm Copper SS'!$A$12:$F$986,6,FALSE))</f>
        <v>0</v>
      </c>
      <c r="S74" s="4" t="str">
        <f>IF(ISNA(VLOOKUP($E74,'CC Sun Peaks BA'!$A$12:$F$986,6,FALSE))=TRUE,"0",VLOOKUP($E74,'CC Sun Peaks BA'!$A$12:$F$986,6,FALSE))</f>
        <v>0</v>
      </c>
      <c r="T74" s="4" t="str">
        <f>IF(ISNA(VLOOKUP($E74,'CC Sun Peaks SS'!$A$12:$F$986,6,FALSE))=TRUE,"0",VLOOKUP($E74,'CC Sun Peaks SS'!$A$12:$F$986,6,FALSE))</f>
        <v>0</v>
      </c>
      <c r="U74" s="4">
        <f>IF(ISNA(VLOOKUP($E74,'TT MSLM SS-1'!$A$12:$F$986,6,FALSE))=TRUE,"0",VLOOKUP($E74,'TT MSLM SS-1'!$A$12:$F$986,6,FALSE))</f>
        <v>0</v>
      </c>
      <c r="V74" s="4">
        <f>IF(ISNA(VLOOKUP($E74,'TT MSLM SS-2'!$A$12:$F$986,6,FALSE))=TRUE,"0",VLOOKUP($E74,'TT MSLM SS-2'!$A$12:$F$986,6,FALSE))</f>
        <v>0</v>
      </c>
      <c r="W74" s="4" t="str">
        <f>IF(ISNA(VLOOKUP($E74,'NorAm Mammoth SS'!$A$12:$F$986,6,FALSE))=TRUE,"0",VLOOKUP($E74,'NorAm Mammoth SS'!$A$12:$F$986,6,FALSE))</f>
        <v>0</v>
      </c>
      <c r="X74" s="4">
        <f>IF(ISNA(VLOOKUP($E74,'PROV SS'!$A$12:$F$986,6,FALSE))=TRUE,"0",VLOOKUP($E74,'PROV SS'!$A$12:$F$986,6,FALSE))</f>
        <v>55.161290322580555</v>
      </c>
      <c r="Y74" s="4">
        <f>IF(ISNA(VLOOKUP($E74,'PROV BA'!$A$12:$F$986,6,FALSE))=TRUE,"0",VLOOKUP($E74,'PROV BA'!$A$12:$F$986,6,FALSE))</f>
        <v>53.225806451612812</v>
      </c>
      <c r="Z74" s="4" t="str">
        <f>IF(ISNA(VLOOKUP($E74,'CC Horseshoe BA-1'!$A$12:$H$986,8,FALSE))=TRUE,"0",VLOOKUP($E74,'CC Horseshoe BA-1'!$A$12:$H$986,8,FALSE))</f>
        <v>0</v>
      </c>
      <c r="AA74" s="4" t="str">
        <f>IF(ISNA(VLOOKUP($E74,'CC Horseshoe BA-2'!$A$12:$F$986,6,FALSE))=TRUE,"0",VLOOKUP($E74,'CC Horseshoe BA-2'!$A$12:$F$986,6,FALSE))</f>
        <v>0</v>
      </c>
      <c r="AB74" s="4" t="str">
        <f>IF(ISNA(VLOOKUP($E74,'NorAm Aspen SS'!$A$12:$F$986,6,FALSE))=TRUE,"0",VLOOKUP($E74,'NorAm Aspen SS'!$A$12:$F$986,6,FALSE))</f>
        <v>0</v>
      </c>
      <c r="AC74" s="4" t="str">
        <f>IF(ISNA(VLOOKUP($E74,'JR+CC Halfpipe'!$A$12:$F$986,6,FALSE))=TRUE,"0",VLOOKUP($E74,'JR+CC Halfpipe'!$A$12:$F$986,6,FALSE))</f>
        <v>0</v>
      </c>
      <c r="AD74" s="4" t="str">
        <f>IF(ISNA(VLOOKUP($E74,'JR Nat SS'!$A$12:$F$986,6,FALSE))=TRUE,"0",VLOOKUP($E74,'JR Nat SS'!$A$12:$F$986,6,FALSE))</f>
        <v>0</v>
      </c>
      <c r="AE74" s="4" t="str">
        <f>IF(ISNA(VLOOKUP($E74,'JR Nat BA'!$A$12:$F$986,6,FALSE))=TRUE,"0",VLOOKUP($E74,'JR Nat BA'!$A$12:$F$986,6,FALSE))</f>
        <v>0</v>
      </c>
      <c r="AF74" s="4" t="str">
        <f>IF(ISNA(VLOOKUP($E74,'NorAm Stoneham SS'!$A$12:$F$986,6,FALSE))=TRUE,"0",VLOOKUP($E74,'NorAm Stoneham SS'!$A$12:$F$986,6,FALSE))</f>
        <v>0</v>
      </c>
      <c r="AG74" s="4" t="str">
        <f>IF(ISNA(VLOOKUP($E74,'NorAm Stoneham BA'!$A$12:$H$987,8,FALSE))=TRUE,"0",VLOOKUP($E74,'NorAm Stoneham BA'!$A$12:$H$987,8,FALSE))</f>
        <v>0</v>
      </c>
      <c r="AH74" s="4" t="str">
        <f>IF(ISNA(VLOOKUP($E74,'SR Nats SS'!$A$12:$F$986,6,FALSE))=TRUE,"0",VLOOKUP($E74,'SR Nats SS'!$A$12:$F$986,6,FALSE))</f>
        <v>0</v>
      </c>
      <c r="AI74" s="4" t="str">
        <f>IF(ISNA(VLOOKUP($E74,'SR Nats BA'!$A$12:$F$986,6,FALSE))=TRUE,"0",VLOOKUP($E74,'SR Nats BA'!$A$12:$F$986,6,FALSE))</f>
        <v>0</v>
      </c>
      <c r="AJ74" s="4"/>
      <c r="AK74" s="4"/>
      <c r="AL74" s="4"/>
      <c r="AM74" s="4"/>
      <c r="AN74" s="4"/>
      <c r="AO74" s="4"/>
      <c r="AP74" s="5"/>
      <c r="AQ74" s="5"/>
      <c r="AR74" s="5"/>
      <c r="AS74" s="5"/>
      <c r="AT74" s="5"/>
      <c r="AU74" s="5"/>
    </row>
    <row r="75" spans="1:47" ht="18" customHeight="1" x14ac:dyDescent="0.15">
      <c r="A75" s="64" t="s">
        <v>198</v>
      </c>
      <c r="B75" s="60"/>
      <c r="C75" s="60" t="s">
        <v>32</v>
      </c>
      <c r="D75" s="60" t="s">
        <v>48</v>
      </c>
      <c r="E75" s="61" t="s">
        <v>172</v>
      </c>
      <c r="F75" s="129"/>
      <c r="G75" s="59">
        <f>H75</f>
        <v>70</v>
      </c>
      <c r="H75" s="4">
        <f>RANK(L75,$L$6:$L$95,0)</f>
        <v>70</v>
      </c>
      <c r="I75" s="4">
        <f>LARGE(($N75:$AZ75),1)</f>
        <v>102.55813953488374</v>
      </c>
      <c r="J75" s="4">
        <f>LARGE(($N75:$AZ75),2)</f>
        <v>99.767441860465127</v>
      </c>
      <c r="K75" s="4">
        <f>LARGE(($N75:$AZ75),3)</f>
        <v>0</v>
      </c>
      <c r="L75" s="5">
        <f>SUM(I75+J75+K75)</f>
        <v>202.32558139534888</v>
      </c>
      <c r="M75" s="6"/>
      <c r="N75" s="4">
        <v>0</v>
      </c>
      <c r="O75" s="4">
        <v>0</v>
      </c>
      <c r="P75" s="4">
        <f>IF(ISNA(VLOOKUP($E75,'TT Horseshoe SS-1'!$A$12:$F$986,6,FALSE))=TRUE,"0",VLOOKUP($E75,'TT Horseshoe SS-1'!$A$12:$F$986,6,FALSE))</f>
        <v>102.55813953488374</v>
      </c>
      <c r="Q75" s="4">
        <f>IF(ISNA(VLOOKUP($E75,'TT Horseshoe SS-2'!$A$12:$F$986,6,FALSE))=TRUE,"0",VLOOKUP($E75,'TT Horseshoe SS-2'!$A$12:$F$986,6,FALSE))</f>
        <v>99.767441860465127</v>
      </c>
      <c r="R75" s="4" t="str">
        <f>IF(ISNA(VLOOKUP($E75,'NorAm Copper SS'!$A$12:$F$986,6,FALSE))=TRUE,"0",VLOOKUP($E75,'NorAm Copper SS'!$A$12:$F$986,6,FALSE))</f>
        <v>0</v>
      </c>
      <c r="S75" s="4" t="str">
        <f>IF(ISNA(VLOOKUP($E75,'CC Sun Peaks BA'!$A$12:$F$986,6,FALSE))=TRUE,"0",VLOOKUP($E75,'CC Sun Peaks BA'!$A$12:$F$986,6,FALSE))</f>
        <v>0</v>
      </c>
      <c r="T75" s="4" t="str">
        <f>IF(ISNA(VLOOKUP($E75,'CC Sun Peaks SS'!$A$12:$F$986,6,FALSE))=TRUE,"0",VLOOKUP($E75,'CC Sun Peaks SS'!$A$12:$F$986,6,FALSE))</f>
        <v>0</v>
      </c>
      <c r="U75" s="4" t="str">
        <f>IF(ISNA(VLOOKUP($E75,'TT MSLM SS-1'!$A$12:$F$986,6,FALSE))=TRUE,"0",VLOOKUP($E75,'TT MSLM SS-1'!$A$12:$F$986,6,FALSE))</f>
        <v>0</v>
      </c>
      <c r="V75" s="4" t="str">
        <f>IF(ISNA(VLOOKUP($E75,'TT MSLM SS-2'!$A$12:$F$986,6,FALSE))=TRUE,"0",VLOOKUP($E75,'TT MSLM SS-2'!$A$12:$F$986,6,FALSE))</f>
        <v>0</v>
      </c>
      <c r="W75" s="4" t="str">
        <f>IF(ISNA(VLOOKUP($E75,'NorAm Mammoth SS'!$A$12:$F$986,6,FALSE))=TRUE,"0",VLOOKUP($E75,'NorAm Mammoth SS'!$A$12:$F$986,6,FALSE))</f>
        <v>0</v>
      </c>
      <c r="X75" s="4">
        <f>IF(ISNA(VLOOKUP($E75,'PROV SS'!$A$12:$F$986,6,FALSE))=TRUE,"0",VLOOKUP($E75,'PROV SS'!$A$12:$F$986,6,FALSE))</f>
        <v>0</v>
      </c>
      <c r="Y75" s="4">
        <f>IF(ISNA(VLOOKUP($E75,'PROV BA'!$A$12:$F$986,6,FALSE))=TRUE,"0",VLOOKUP($E75,'PROV BA'!$A$12:$F$986,6,FALSE))</f>
        <v>0</v>
      </c>
      <c r="Z75" s="4" t="str">
        <f>IF(ISNA(VLOOKUP($E75,'CC Horseshoe BA-1'!$A$12:$H$986,8,FALSE))=TRUE,"0",VLOOKUP($E75,'CC Horseshoe BA-1'!$A$12:$H$986,8,FALSE))</f>
        <v>0</v>
      </c>
      <c r="AA75" s="4" t="str">
        <f>IF(ISNA(VLOOKUP($E75,'CC Horseshoe BA-2'!$A$12:$F$986,6,FALSE))=TRUE,"0",VLOOKUP($E75,'CC Horseshoe BA-2'!$A$12:$F$986,6,FALSE))</f>
        <v>0</v>
      </c>
      <c r="AB75" s="4" t="str">
        <f>IF(ISNA(VLOOKUP($E75,'NorAm Aspen SS'!$A$12:$F$986,6,FALSE))=TRUE,"0",VLOOKUP($E75,'NorAm Aspen SS'!$A$12:$F$986,6,FALSE))</f>
        <v>0</v>
      </c>
      <c r="AC75" s="4" t="str">
        <f>IF(ISNA(VLOOKUP($E75,'JR+CC Halfpipe'!$A$12:$F$986,6,FALSE))=TRUE,"0",VLOOKUP($E75,'JR+CC Halfpipe'!$A$12:$F$986,6,FALSE))</f>
        <v>0</v>
      </c>
      <c r="AD75" s="4" t="str">
        <f>IF(ISNA(VLOOKUP($E75,'JR Nat SS'!$A$12:$F$986,6,FALSE))=TRUE,"0",VLOOKUP($E75,'JR Nat SS'!$A$12:$F$986,6,FALSE))</f>
        <v>0</v>
      </c>
      <c r="AE75" s="4" t="str">
        <f>IF(ISNA(VLOOKUP($E75,'JR Nat BA'!$A$12:$F$986,6,FALSE))=TRUE,"0",VLOOKUP($E75,'JR Nat BA'!$A$12:$F$986,6,FALSE))</f>
        <v>0</v>
      </c>
      <c r="AF75" s="4" t="str">
        <f>IF(ISNA(VLOOKUP($E75,'NorAm Stoneham SS'!$A$12:$F$986,6,FALSE))=TRUE,"0",VLOOKUP($E75,'NorAm Stoneham SS'!$A$12:$F$986,6,FALSE))</f>
        <v>0</v>
      </c>
      <c r="AG75" s="4" t="str">
        <f>IF(ISNA(VLOOKUP($E75,'NorAm Stoneham BA'!$A$12:$H$987,8,FALSE))=TRUE,"0",VLOOKUP($E75,'NorAm Stoneham BA'!$A$12:$H$987,8,FALSE))</f>
        <v>0</v>
      </c>
      <c r="AH75" s="4" t="str">
        <f>IF(ISNA(VLOOKUP($E75,'SR Nats SS'!$A$12:$F$986,6,FALSE))=TRUE,"0",VLOOKUP($E75,'SR Nats SS'!$A$12:$F$986,6,FALSE))</f>
        <v>0</v>
      </c>
      <c r="AI75" s="4" t="str">
        <f>IF(ISNA(VLOOKUP($E75,'SR Nats BA'!$A$12:$F$986,6,FALSE))=TRUE,"0",VLOOKUP($E75,'SR Nats BA'!$A$12:$F$986,6,FALSE))</f>
        <v>0</v>
      </c>
      <c r="AJ75" s="4"/>
      <c r="AK75" s="4"/>
      <c r="AL75" s="4"/>
      <c r="AM75" s="4"/>
      <c r="AN75" s="4"/>
      <c r="AO75" s="4"/>
      <c r="AP75" s="5"/>
      <c r="AQ75" s="5"/>
      <c r="AR75" s="5"/>
      <c r="AS75" s="5">
        <v>0</v>
      </c>
      <c r="AT75" s="5">
        <v>0</v>
      </c>
      <c r="AU75" s="5">
        <v>0</v>
      </c>
    </row>
    <row r="76" spans="1:47" ht="18" customHeight="1" x14ac:dyDescent="0.15">
      <c r="A76" s="64" t="s">
        <v>198</v>
      </c>
      <c r="B76" s="60"/>
      <c r="C76" s="60" t="s">
        <v>32</v>
      </c>
      <c r="D76" s="60" t="s">
        <v>59</v>
      </c>
      <c r="E76" s="61" t="s">
        <v>188</v>
      </c>
      <c r="F76" s="129"/>
      <c r="G76" s="59">
        <f>H76</f>
        <v>71</v>
      </c>
      <c r="H76" s="4">
        <f>RANK(L76,$L$6:$L$95,0)</f>
        <v>71</v>
      </c>
      <c r="I76" s="4">
        <f>LARGE(($N76:$AZ76),1)</f>
        <v>63.488372093023209</v>
      </c>
      <c r="J76" s="4">
        <f>LARGE(($N76:$AZ76),2)</f>
        <v>62.90322580645153</v>
      </c>
      <c r="K76" s="4">
        <f>LARGE(($N76:$AZ76),3)</f>
        <v>60.697674418604606</v>
      </c>
      <c r="L76" s="5">
        <f>SUM(I76+J76+K76)</f>
        <v>187.08927231807934</v>
      </c>
      <c r="M76" s="6"/>
      <c r="N76" s="4">
        <v>0</v>
      </c>
      <c r="O76" s="4">
        <v>0</v>
      </c>
      <c r="P76" s="4">
        <f>IF(ISNA(VLOOKUP($E76,'TT Horseshoe SS-1'!$A$12:$F$986,6,FALSE))=TRUE,"0",VLOOKUP($E76,'TT Horseshoe SS-1'!$A$12:$F$986,6,FALSE))</f>
        <v>60.697674418604606</v>
      </c>
      <c r="Q76" s="4">
        <f>IF(ISNA(VLOOKUP($E76,'TT Horseshoe SS-2'!$A$12:$F$986,6,FALSE))=TRUE,"0",VLOOKUP($E76,'TT Horseshoe SS-2'!$A$12:$F$986,6,FALSE))</f>
        <v>63.488372093023209</v>
      </c>
      <c r="R76" s="4" t="str">
        <f>IF(ISNA(VLOOKUP($E76,'NorAm Copper SS'!$A$12:$F$986,6,FALSE))=TRUE,"0",VLOOKUP($E76,'NorAm Copper SS'!$A$12:$F$986,6,FALSE))</f>
        <v>0</v>
      </c>
      <c r="S76" s="4" t="str">
        <f>IF(ISNA(VLOOKUP($E76,'CC Sun Peaks BA'!$A$12:$F$986,6,FALSE))=TRUE,"0",VLOOKUP($E76,'CC Sun Peaks BA'!$A$12:$F$986,6,FALSE))</f>
        <v>0</v>
      </c>
      <c r="T76" s="4" t="str">
        <f>IF(ISNA(VLOOKUP($E76,'CC Sun Peaks SS'!$A$12:$F$986,6,FALSE))=TRUE,"0",VLOOKUP($E76,'CC Sun Peaks SS'!$A$12:$F$986,6,FALSE))</f>
        <v>0</v>
      </c>
      <c r="U76" s="4" t="str">
        <f>IF(ISNA(VLOOKUP($E76,'TT MSLM SS-1'!$A$12:$F$986,6,FALSE))=TRUE,"0",VLOOKUP($E76,'TT MSLM SS-1'!$A$12:$F$986,6,FALSE))</f>
        <v>0</v>
      </c>
      <c r="V76" s="4" t="str">
        <f>IF(ISNA(VLOOKUP($E76,'TT MSLM SS-2'!$A$12:$F$986,6,FALSE))=TRUE,"0",VLOOKUP($E76,'TT MSLM SS-2'!$A$12:$F$986,6,FALSE))</f>
        <v>0</v>
      </c>
      <c r="W76" s="4" t="str">
        <f>IF(ISNA(VLOOKUP($E76,'NorAm Mammoth SS'!$A$12:$F$986,6,FALSE))=TRUE,"0",VLOOKUP($E76,'NorAm Mammoth SS'!$A$12:$F$986,6,FALSE))</f>
        <v>0</v>
      </c>
      <c r="X76" s="4">
        <f>IF(ISNA(VLOOKUP($E76,'PROV SS'!$A$12:$F$986,6,FALSE))=TRUE,"0",VLOOKUP($E76,'PROV SS'!$A$12:$F$986,6,FALSE))</f>
        <v>39.677419354838605</v>
      </c>
      <c r="Y76" s="4">
        <f>IF(ISNA(VLOOKUP($E76,'PROV BA'!$A$12:$F$986,6,FALSE))=TRUE,"0",VLOOKUP($E76,'PROV BA'!$A$12:$F$986,6,FALSE))</f>
        <v>62.90322580645153</v>
      </c>
      <c r="Z76" s="4" t="str">
        <f>IF(ISNA(VLOOKUP($E76,'CC Horseshoe BA-1'!$A$12:$H$986,8,FALSE))=TRUE,"0",VLOOKUP($E76,'CC Horseshoe BA-1'!$A$12:$H$986,8,FALSE))</f>
        <v>0</v>
      </c>
      <c r="AA76" s="4" t="str">
        <f>IF(ISNA(VLOOKUP($E76,'CC Horseshoe BA-2'!$A$12:$F$986,6,FALSE))=TRUE,"0",VLOOKUP($E76,'CC Horseshoe BA-2'!$A$12:$F$986,6,FALSE))</f>
        <v>0</v>
      </c>
      <c r="AB76" s="4" t="str">
        <f>IF(ISNA(VLOOKUP($E76,'NorAm Aspen SS'!$A$12:$F$986,6,FALSE))=TRUE,"0",VLOOKUP($E76,'NorAm Aspen SS'!$A$12:$F$986,6,FALSE))</f>
        <v>0</v>
      </c>
      <c r="AC76" s="4" t="str">
        <f>IF(ISNA(VLOOKUP($E76,'JR+CC Halfpipe'!$A$12:$F$986,6,FALSE))=TRUE,"0",VLOOKUP($E76,'JR+CC Halfpipe'!$A$12:$F$986,6,FALSE))</f>
        <v>0</v>
      </c>
      <c r="AD76" s="4" t="str">
        <f>IF(ISNA(VLOOKUP($E76,'JR Nat SS'!$A$12:$F$986,6,FALSE))=TRUE,"0",VLOOKUP($E76,'JR Nat SS'!$A$12:$F$986,6,FALSE))</f>
        <v>0</v>
      </c>
      <c r="AE76" s="4" t="str">
        <f>IF(ISNA(VLOOKUP($E76,'JR Nat BA'!$A$12:$F$986,6,FALSE))=TRUE,"0",VLOOKUP($E76,'JR Nat BA'!$A$12:$F$986,6,FALSE))</f>
        <v>0</v>
      </c>
      <c r="AF76" s="4" t="str">
        <f>IF(ISNA(VLOOKUP($E76,'NorAm Stoneham SS'!$A$12:$F$986,6,FALSE))=TRUE,"0",VLOOKUP($E76,'NorAm Stoneham SS'!$A$12:$F$986,6,FALSE))</f>
        <v>0</v>
      </c>
      <c r="AG76" s="4" t="str">
        <f>IF(ISNA(VLOOKUP($E76,'NorAm Stoneham BA'!$A$12:$H$987,8,FALSE))=TRUE,"0",VLOOKUP($E76,'NorAm Stoneham BA'!$A$12:$H$987,8,FALSE))</f>
        <v>0</v>
      </c>
      <c r="AH76" s="4" t="str">
        <f>IF(ISNA(VLOOKUP($E76,'SR Nats SS'!$A$12:$F$986,6,FALSE))=TRUE,"0",VLOOKUP($E76,'SR Nats SS'!$A$12:$F$986,6,FALSE))</f>
        <v>0</v>
      </c>
      <c r="AI76" s="4" t="str">
        <f>IF(ISNA(VLOOKUP($E76,'SR Nats BA'!$A$12:$F$986,6,FALSE))=TRUE,"0",VLOOKUP($E76,'SR Nats BA'!$A$12:$F$986,6,FALSE))</f>
        <v>0</v>
      </c>
      <c r="AJ76" s="4"/>
      <c r="AK76" s="4"/>
      <c r="AL76" s="4"/>
      <c r="AM76" s="4"/>
      <c r="AN76" s="4"/>
      <c r="AO76" s="4"/>
      <c r="AP76" s="5"/>
      <c r="AQ76" s="5"/>
      <c r="AR76" s="5"/>
      <c r="AS76" s="5">
        <v>0</v>
      </c>
      <c r="AT76" s="5">
        <v>0</v>
      </c>
      <c r="AU76" s="5">
        <v>0</v>
      </c>
    </row>
    <row r="77" spans="1:47" ht="18" customHeight="1" x14ac:dyDescent="0.15">
      <c r="A77" s="64" t="s">
        <v>51</v>
      </c>
      <c r="B77" s="60"/>
      <c r="C77" s="60" t="s">
        <v>32</v>
      </c>
      <c r="D77" s="60" t="s">
        <v>48</v>
      </c>
      <c r="E77" s="61" t="s">
        <v>191</v>
      </c>
      <c r="F77" s="129"/>
      <c r="G77" s="59">
        <f>H77</f>
        <v>72</v>
      </c>
      <c r="H77" s="4">
        <f>RANK(L77,$L$6:$L$95,0)</f>
        <v>72</v>
      </c>
      <c r="I77" s="4">
        <f>LARGE(($N77:$AZ77),1)</f>
        <v>65.999999999999801</v>
      </c>
      <c r="J77" s="4">
        <f>LARGE(($N77:$AZ77),2)</f>
        <v>57.906976744186004</v>
      </c>
      <c r="K77" s="4">
        <f>LARGE(($N77:$AZ77),3)</f>
        <v>57.096774193548299</v>
      </c>
      <c r="L77" s="5">
        <f>SUM(I77+J77+K77)</f>
        <v>181.00375093773411</v>
      </c>
      <c r="M77" s="6"/>
      <c r="N77" s="4">
        <v>0</v>
      </c>
      <c r="O77" s="4">
        <v>0</v>
      </c>
      <c r="P77" s="4">
        <f>IF(ISNA(VLOOKUP($E77,'TT Horseshoe SS-1'!$A$12:$F$986,6,FALSE))=TRUE,"0",VLOOKUP($E77,'TT Horseshoe SS-1'!$A$12:$F$986,6,FALSE))</f>
        <v>46.744186046511594</v>
      </c>
      <c r="Q77" s="4">
        <f>IF(ISNA(VLOOKUP($E77,'TT Horseshoe SS-2'!$A$12:$F$986,6,FALSE))=TRUE,"0",VLOOKUP($E77,'TT Horseshoe SS-2'!$A$12:$F$986,6,FALSE))</f>
        <v>57.906976744186004</v>
      </c>
      <c r="R77" s="4" t="str">
        <f>IF(ISNA(VLOOKUP($E77,'NorAm Copper SS'!$A$12:$F$986,6,FALSE))=TRUE,"0",VLOOKUP($E77,'NorAm Copper SS'!$A$12:$F$986,6,FALSE))</f>
        <v>0</v>
      </c>
      <c r="S77" s="4" t="str">
        <f>IF(ISNA(VLOOKUP($E77,'CC Sun Peaks BA'!$A$12:$F$986,6,FALSE))=TRUE,"0",VLOOKUP($E77,'CC Sun Peaks BA'!$A$12:$F$986,6,FALSE))</f>
        <v>0</v>
      </c>
      <c r="T77" s="4" t="str">
        <f>IF(ISNA(VLOOKUP($E77,'CC Sun Peaks SS'!$A$12:$F$986,6,FALSE))=TRUE,"0",VLOOKUP($E77,'CC Sun Peaks SS'!$A$12:$F$986,6,FALSE))</f>
        <v>0</v>
      </c>
      <c r="U77" s="4">
        <f>IF(ISNA(VLOOKUP($E77,'TT MSLM SS-1'!$A$12:$F$986,6,FALSE))=TRUE,"0",VLOOKUP($E77,'TT MSLM SS-1'!$A$12:$F$986,6,FALSE))</f>
        <v>55.384615384615302</v>
      </c>
      <c r="V77" s="4">
        <f>IF(ISNA(VLOOKUP($E77,'TT MSLM SS-2'!$A$12:$F$986,6,FALSE))=TRUE,"0",VLOOKUP($E77,'TT MSLM SS-2'!$A$12:$F$986,6,FALSE))</f>
        <v>65.999999999999801</v>
      </c>
      <c r="W77" s="4" t="str">
        <f>IF(ISNA(VLOOKUP($E77,'NorAm Mammoth SS'!$A$12:$F$986,6,FALSE))=TRUE,"0",VLOOKUP($E77,'NorAm Mammoth SS'!$A$12:$F$986,6,FALSE))</f>
        <v>0</v>
      </c>
      <c r="X77" s="4">
        <f>IF(ISNA(VLOOKUP($E77,'PROV SS'!$A$12:$F$986,6,FALSE))=TRUE,"0",VLOOKUP($E77,'PROV SS'!$A$12:$F$986,6,FALSE))</f>
        <v>57.096774193548299</v>
      </c>
      <c r="Y77" s="4">
        <f>IF(ISNA(VLOOKUP($E77,'PROV BA'!$A$12:$F$986,6,FALSE))=TRUE,"0",VLOOKUP($E77,'PROV BA'!$A$12:$F$986,6,FALSE))</f>
        <v>55.161290322580555</v>
      </c>
      <c r="Z77" s="4" t="str">
        <f>IF(ISNA(VLOOKUP($E77,'CC Horseshoe BA-1'!$A$12:$H$986,8,FALSE))=TRUE,"0",VLOOKUP($E77,'CC Horseshoe BA-1'!$A$12:$H$986,8,FALSE))</f>
        <v>0</v>
      </c>
      <c r="AA77" s="4" t="str">
        <f>IF(ISNA(VLOOKUP($E77,'CC Horseshoe BA-2'!$A$12:$F$986,6,FALSE))=TRUE,"0",VLOOKUP($E77,'CC Horseshoe BA-2'!$A$12:$F$986,6,FALSE))</f>
        <v>0</v>
      </c>
      <c r="AB77" s="4" t="str">
        <f>IF(ISNA(VLOOKUP($E77,'NorAm Aspen SS'!$A$12:$F$986,6,FALSE))=TRUE,"0",VLOOKUP($E77,'NorAm Aspen SS'!$A$12:$F$986,6,FALSE))</f>
        <v>0</v>
      </c>
      <c r="AC77" s="4" t="str">
        <f>IF(ISNA(VLOOKUP($E77,'JR+CC Halfpipe'!$A$12:$F$986,6,FALSE))=TRUE,"0",VLOOKUP($E77,'JR+CC Halfpipe'!$A$12:$F$986,6,FALSE))</f>
        <v>0</v>
      </c>
      <c r="AD77" s="4" t="str">
        <f>IF(ISNA(VLOOKUP($E77,'JR Nat SS'!$A$12:$F$986,6,FALSE))=TRUE,"0",VLOOKUP($E77,'JR Nat SS'!$A$12:$F$986,6,FALSE))</f>
        <v>0</v>
      </c>
      <c r="AE77" s="4" t="str">
        <f>IF(ISNA(VLOOKUP($E77,'JR Nat BA'!$A$12:$F$986,6,FALSE))=TRUE,"0",VLOOKUP($E77,'JR Nat BA'!$A$12:$F$986,6,FALSE))</f>
        <v>0</v>
      </c>
      <c r="AF77" s="4" t="str">
        <f>IF(ISNA(VLOOKUP($E77,'NorAm Stoneham SS'!$A$12:$F$986,6,FALSE))=TRUE,"0",VLOOKUP($E77,'NorAm Stoneham SS'!$A$12:$F$986,6,FALSE))</f>
        <v>0</v>
      </c>
      <c r="AG77" s="4" t="str">
        <f>IF(ISNA(VLOOKUP($E77,'NorAm Stoneham BA'!$A$12:$H$987,8,FALSE))=TRUE,"0",VLOOKUP($E77,'NorAm Stoneham BA'!$A$12:$H$987,8,FALSE))</f>
        <v>0</v>
      </c>
      <c r="AH77" s="4" t="str">
        <f>IF(ISNA(VLOOKUP($E77,'SR Nats SS'!$A$12:$F$986,6,FALSE))=TRUE,"0",VLOOKUP($E77,'SR Nats SS'!$A$12:$F$986,6,FALSE))</f>
        <v>0</v>
      </c>
      <c r="AI77" s="4" t="str">
        <f>IF(ISNA(VLOOKUP($E77,'SR Nats BA'!$A$12:$F$986,6,FALSE))=TRUE,"0",VLOOKUP($E77,'SR Nats BA'!$A$12:$F$986,6,FALSE))</f>
        <v>0</v>
      </c>
      <c r="AJ77" s="4"/>
      <c r="AK77" s="4"/>
      <c r="AL77" s="4"/>
      <c r="AM77" s="4"/>
      <c r="AN77" s="4"/>
      <c r="AO77" s="4"/>
      <c r="AP77" s="5"/>
      <c r="AQ77" s="5"/>
      <c r="AR77" s="5"/>
      <c r="AS77" s="5"/>
      <c r="AT77" s="5"/>
      <c r="AU77" s="5"/>
    </row>
    <row r="78" spans="1:47" ht="18" customHeight="1" x14ac:dyDescent="0.15">
      <c r="A78" s="64" t="s">
        <v>45</v>
      </c>
      <c r="B78" s="60"/>
      <c r="C78" s="60" t="s">
        <v>32</v>
      </c>
      <c r="D78" s="60" t="s">
        <v>62</v>
      </c>
      <c r="E78" s="61" t="s">
        <v>211</v>
      </c>
      <c r="F78" s="129"/>
      <c r="G78" s="59">
        <f>H78</f>
        <v>73</v>
      </c>
      <c r="H78" s="4">
        <f>RANK(L78,$L$6:$L$95,0)</f>
        <v>73</v>
      </c>
      <c r="I78" s="4">
        <f>LARGE(($N78:$AZ78),1)</f>
        <v>101.99999999999989</v>
      </c>
      <c r="J78" s="4">
        <f>LARGE(($N78:$AZ78),2)</f>
        <v>78.461538461538368</v>
      </c>
      <c r="K78" s="4">
        <f>LARGE(($N78:$AZ78),3)</f>
        <v>0</v>
      </c>
      <c r="L78" s="5">
        <f>SUM(I78+J78+K78)</f>
        <v>180.46153846153825</v>
      </c>
      <c r="M78" s="6"/>
      <c r="N78" s="4">
        <v>0</v>
      </c>
      <c r="O78" s="4">
        <v>0</v>
      </c>
      <c r="P78" s="4" t="str">
        <f>IF(ISNA(VLOOKUP($E78,'TT Horseshoe SS-1'!$A$12:$F$986,6,FALSE))=TRUE,"0",VLOOKUP($E78,'TT Horseshoe SS-1'!$A$12:$F$986,6,FALSE))</f>
        <v>0</v>
      </c>
      <c r="Q78" s="4" t="str">
        <f>IF(ISNA(VLOOKUP($E78,'TT Horseshoe SS-2'!$A$12:$F$986,6,FALSE))=TRUE,"0",VLOOKUP($E78,'TT Horseshoe SS-2'!$A$12:$F$986,6,FALSE))</f>
        <v>0</v>
      </c>
      <c r="R78" s="4" t="str">
        <f>IF(ISNA(VLOOKUP($E78,'NorAm Copper SS'!$A$12:$F$986,6,FALSE))=TRUE,"0",VLOOKUP($E78,'NorAm Copper SS'!$A$12:$F$986,6,FALSE))</f>
        <v>0</v>
      </c>
      <c r="S78" s="4" t="str">
        <f>IF(ISNA(VLOOKUP($E78,'CC Sun Peaks BA'!$A$12:$F$986,6,FALSE))=TRUE,"0",VLOOKUP($E78,'CC Sun Peaks BA'!$A$12:$F$986,6,FALSE))</f>
        <v>0</v>
      </c>
      <c r="T78" s="4" t="str">
        <f>IF(ISNA(VLOOKUP($E78,'CC Sun Peaks SS'!$A$12:$F$986,6,FALSE))=TRUE,"0",VLOOKUP($E78,'CC Sun Peaks SS'!$A$12:$F$986,6,FALSE))</f>
        <v>0</v>
      </c>
      <c r="U78" s="4">
        <f>IF(ISNA(VLOOKUP($E78,'TT MSLM SS-1'!$A$12:$F$986,6,FALSE))=TRUE,"0",VLOOKUP($E78,'TT MSLM SS-1'!$A$12:$F$986,6,FALSE))</f>
        <v>78.461538461538368</v>
      </c>
      <c r="V78" s="4">
        <f>IF(ISNA(VLOOKUP($E78,'TT MSLM SS-2'!$A$12:$F$986,6,FALSE))=TRUE,"0",VLOOKUP($E78,'TT MSLM SS-2'!$A$12:$F$986,6,FALSE))</f>
        <v>101.99999999999989</v>
      </c>
      <c r="W78" s="4" t="str">
        <f>IF(ISNA(VLOOKUP($E78,'NorAm Mammoth SS'!$A$12:$F$986,6,FALSE))=TRUE,"0",VLOOKUP($E78,'NorAm Mammoth SS'!$A$12:$F$986,6,FALSE))</f>
        <v>0</v>
      </c>
      <c r="X78" s="4" t="str">
        <f>IF(ISNA(VLOOKUP($E78,'PROV SS'!$A$12:$F$986,6,FALSE))=TRUE,"0",VLOOKUP($E78,'PROV SS'!$A$12:$F$986,6,FALSE))</f>
        <v>0</v>
      </c>
      <c r="Y78" s="4" t="str">
        <f>IF(ISNA(VLOOKUP($E78,'PROV BA'!$A$12:$F$986,6,FALSE))=TRUE,"0",VLOOKUP($E78,'PROV BA'!$A$12:$F$986,6,FALSE))</f>
        <v>0</v>
      </c>
      <c r="Z78" s="4" t="str">
        <f>IF(ISNA(VLOOKUP($E78,'CC Horseshoe BA-1'!$A$12:$H$986,8,FALSE))=TRUE,"0",VLOOKUP($E78,'CC Horseshoe BA-1'!$A$12:$H$986,8,FALSE))</f>
        <v>0</v>
      </c>
      <c r="AA78" s="4" t="str">
        <f>IF(ISNA(VLOOKUP($E78,'CC Horseshoe BA-2'!$A$12:$F$986,6,FALSE))=TRUE,"0",VLOOKUP($E78,'CC Horseshoe BA-2'!$A$12:$F$986,6,FALSE))</f>
        <v>0</v>
      </c>
      <c r="AB78" s="4" t="str">
        <f>IF(ISNA(VLOOKUP($E78,'NorAm Aspen SS'!$A$12:$F$986,6,FALSE))=TRUE,"0",VLOOKUP($E78,'NorAm Aspen SS'!$A$12:$F$986,6,FALSE))</f>
        <v>0</v>
      </c>
      <c r="AC78" s="4" t="str">
        <f>IF(ISNA(VLOOKUP($E78,'JR+CC Halfpipe'!$A$12:$F$986,6,FALSE))=TRUE,"0",VLOOKUP($E78,'JR+CC Halfpipe'!$A$12:$F$986,6,FALSE))</f>
        <v>0</v>
      </c>
      <c r="AD78" s="4" t="str">
        <f>IF(ISNA(VLOOKUP($E78,'JR Nat SS'!$A$12:$F$986,6,FALSE))=TRUE,"0",VLOOKUP($E78,'JR Nat SS'!$A$12:$F$986,6,FALSE))</f>
        <v>0</v>
      </c>
      <c r="AE78" s="4" t="str">
        <f>IF(ISNA(VLOOKUP($E78,'JR Nat BA'!$A$12:$F$986,6,FALSE))=TRUE,"0",VLOOKUP($E78,'JR Nat BA'!$A$12:$F$986,6,FALSE))</f>
        <v>0</v>
      </c>
      <c r="AF78" s="4" t="str">
        <f>IF(ISNA(VLOOKUP($E78,'NorAm Stoneham SS'!$A$12:$F$986,6,FALSE))=TRUE,"0",VLOOKUP($E78,'NorAm Stoneham SS'!$A$12:$F$986,6,FALSE))</f>
        <v>0</v>
      </c>
      <c r="AG78" s="4" t="str">
        <f>IF(ISNA(VLOOKUP($E78,'NorAm Stoneham BA'!$A$12:$H$987,8,FALSE))=TRUE,"0",VLOOKUP($E78,'NorAm Stoneham BA'!$A$12:$H$987,8,FALSE))</f>
        <v>0</v>
      </c>
      <c r="AH78" s="4" t="str">
        <f>IF(ISNA(VLOOKUP($E78,'SR Nats SS'!$A$12:$F$986,6,FALSE))=TRUE,"0",VLOOKUP($E78,'SR Nats SS'!$A$12:$F$986,6,FALSE))</f>
        <v>0</v>
      </c>
      <c r="AI78" s="4" t="str">
        <f>IF(ISNA(VLOOKUP($E78,'SR Nats BA'!$A$12:$F$986,6,FALSE))=TRUE,"0",VLOOKUP($E78,'SR Nats BA'!$A$12:$F$986,6,FALSE))</f>
        <v>0</v>
      </c>
      <c r="AJ78" s="4"/>
      <c r="AK78" s="4"/>
      <c r="AL78" s="4"/>
      <c r="AM78" s="4"/>
      <c r="AN78" s="4"/>
      <c r="AO78" s="4"/>
      <c r="AP78" s="5"/>
      <c r="AQ78" s="5"/>
      <c r="AR78" s="5"/>
      <c r="AS78" s="5">
        <v>0</v>
      </c>
      <c r="AT78" s="5">
        <v>0</v>
      </c>
      <c r="AU78" s="5">
        <v>0</v>
      </c>
    </row>
    <row r="79" spans="1:47" ht="18" customHeight="1" x14ac:dyDescent="0.15">
      <c r="A79" s="64" t="s">
        <v>51</v>
      </c>
      <c r="B79" s="60"/>
      <c r="C79" s="60" t="s">
        <v>32</v>
      </c>
      <c r="D79" s="60" t="s">
        <v>29</v>
      </c>
      <c r="E79" s="61" t="s">
        <v>184</v>
      </c>
      <c r="F79" s="129"/>
      <c r="G79" s="59">
        <f>H79</f>
        <v>74</v>
      </c>
      <c r="H79" s="4">
        <f>RANK(L79,$L$6:$L$95,0)</f>
        <v>74</v>
      </c>
      <c r="I79" s="4">
        <f>LARGE(($N79:$AZ79),1)</f>
        <v>102.55813953488374</v>
      </c>
      <c r="J79" s="4">
        <f>LARGE(($N79:$AZ79),2)</f>
        <v>71.86046511627903</v>
      </c>
      <c r="K79" s="4">
        <f>LARGE(($N79:$AZ79),3)</f>
        <v>0</v>
      </c>
      <c r="L79" s="5">
        <f>SUM(I79+J79+K79)</f>
        <v>174.41860465116275</v>
      </c>
      <c r="M79" s="6"/>
      <c r="N79" s="4">
        <v>0</v>
      </c>
      <c r="O79" s="4">
        <v>0</v>
      </c>
      <c r="P79" s="4">
        <f>IF(ISNA(VLOOKUP($E79,'TT Horseshoe SS-1'!$A$12:$F$986,6,FALSE))=TRUE,"0",VLOOKUP($E79,'TT Horseshoe SS-1'!$A$12:$F$986,6,FALSE))</f>
        <v>71.86046511627903</v>
      </c>
      <c r="Q79" s="4">
        <f>IF(ISNA(VLOOKUP($E79,'TT Horseshoe SS-2'!$A$12:$F$986,6,FALSE))=TRUE,"0",VLOOKUP($E79,'TT Horseshoe SS-2'!$A$12:$F$986,6,FALSE))</f>
        <v>102.55813953488374</v>
      </c>
      <c r="R79" s="4" t="str">
        <f>IF(ISNA(VLOOKUP($E79,'NorAm Copper SS'!$A$12:$F$986,6,FALSE))=TRUE,"0",VLOOKUP($E79,'NorAm Copper SS'!$A$12:$F$986,6,FALSE))</f>
        <v>0</v>
      </c>
      <c r="S79" s="4" t="str">
        <f>IF(ISNA(VLOOKUP($E79,'CC Sun Peaks BA'!$A$12:$F$986,6,FALSE))=TRUE,"0",VLOOKUP($E79,'CC Sun Peaks BA'!$A$12:$F$986,6,FALSE))</f>
        <v>0</v>
      </c>
      <c r="T79" s="4" t="str">
        <f>IF(ISNA(VLOOKUP($E79,'CC Sun Peaks SS'!$A$12:$F$986,6,FALSE))=TRUE,"0",VLOOKUP($E79,'CC Sun Peaks SS'!$A$12:$F$986,6,FALSE))</f>
        <v>0</v>
      </c>
      <c r="U79" s="4" t="str">
        <f>IF(ISNA(VLOOKUP($E79,'TT MSLM SS-1'!$A$12:$F$986,6,FALSE))=TRUE,"0",VLOOKUP($E79,'TT MSLM SS-1'!$A$12:$F$986,6,FALSE))</f>
        <v>0</v>
      </c>
      <c r="V79" s="4" t="str">
        <f>IF(ISNA(VLOOKUP($E79,'TT MSLM SS-2'!$A$12:$F$986,6,FALSE))=TRUE,"0",VLOOKUP($E79,'TT MSLM SS-2'!$A$12:$F$986,6,FALSE))</f>
        <v>0</v>
      </c>
      <c r="W79" s="4" t="str">
        <f>IF(ISNA(VLOOKUP($E79,'NorAm Mammoth SS'!$A$12:$F$986,6,FALSE))=TRUE,"0",VLOOKUP($E79,'NorAm Mammoth SS'!$A$12:$F$986,6,FALSE))</f>
        <v>0</v>
      </c>
      <c r="X79" s="4" t="str">
        <f>IF(ISNA(VLOOKUP($E79,'PROV SS'!$A$12:$F$986,6,FALSE))=TRUE,"0",VLOOKUP($E79,'PROV SS'!$A$12:$F$986,6,FALSE))</f>
        <v>0</v>
      </c>
      <c r="Y79" s="4" t="str">
        <f>IF(ISNA(VLOOKUP($E79,'PROV BA'!$A$12:$F$986,6,FALSE))=TRUE,"0",VLOOKUP($E79,'PROV BA'!$A$12:$F$986,6,FALSE))</f>
        <v>0</v>
      </c>
      <c r="Z79" s="4" t="str">
        <f>IF(ISNA(VLOOKUP($E79,'CC Horseshoe BA-1'!$A$12:$H$986,8,FALSE))=TRUE,"0",VLOOKUP($E79,'CC Horseshoe BA-1'!$A$12:$H$986,8,FALSE))</f>
        <v>0</v>
      </c>
      <c r="AA79" s="4" t="str">
        <f>IF(ISNA(VLOOKUP($E79,'CC Horseshoe BA-2'!$A$12:$F$986,6,FALSE))=TRUE,"0",VLOOKUP($E79,'CC Horseshoe BA-2'!$A$12:$F$986,6,FALSE))</f>
        <v>0</v>
      </c>
      <c r="AB79" s="4" t="str">
        <f>IF(ISNA(VLOOKUP($E79,'NorAm Aspen SS'!$A$12:$F$986,6,FALSE))=TRUE,"0",VLOOKUP($E79,'NorAm Aspen SS'!$A$12:$F$986,6,FALSE))</f>
        <v>0</v>
      </c>
      <c r="AC79" s="4" t="str">
        <f>IF(ISNA(VLOOKUP($E79,'JR+CC Halfpipe'!$A$12:$F$986,6,FALSE))=TRUE,"0",VLOOKUP($E79,'JR+CC Halfpipe'!$A$12:$F$986,6,FALSE))</f>
        <v>0</v>
      </c>
      <c r="AD79" s="4" t="str">
        <f>IF(ISNA(VLOOKUP($E79,'JR Nat SS'!$A$12:$F$986,6,FALSE))=TRUE,"0",VLOOKUP($E79,'JR Nat SS'!$A$12:$F$986,6,FALSE))</f>
        <v>0</v>
      </c>
      <c r="AE79" s="4" t="str">
        <f>IF(ISNA(VLOOKUP($E79,'JR Nat BA'!$A$12:$F$986,6,FALSE))=TRUE,"0",VLOOKUP($E79,'JR Nat BA'!$A$12:$F$986,6,FALSE))</f>
        <v>0</v>
      </c>
      <c r="AF79" s="4" t="str">
        <f>IF(ISNA(VLOOKUP($E79,'NorAm Stoneham SS'!$A$12:$F$986,6,FALSE))=TRUE,"0",VLOOKUP($E79,'NorAm Stoneham SS'!$A$12:$F$986,6,FALSE))</f>
        <v>0</v>
      </c>
      <c r="AG79" s="4" t="str">
        <f>IF(ISNA(VLOOKUP($E79,'NorAm Stoneham BA'!$A$12:$H$987,8,FALSE))=TRUE,"0",VLOOKUP($E79,'NorAm Stoneham BA'!$A$12:$H$987,8,FALSE))</f>
        <v>0</v>
      </c>
      <c r="AH79" s="4" t="str">
        <f>IF(ISNA(VLOOKUP($E79,'SR Nats SS'!$A$12:$F$986,6,FALSE))=TRUE,"0",VLOOKUP($E79,'SR Nats SS'!$A$12:$F$986,6,FALSE))</f>
        <v>0</v>
      </c>
      <c r="AI79" s="4" t="str">
        <f>IF(ISNA(VLOOKUP($E79,'SR Nats BA'!$A$12:$F$986,6,FALSE))=TRUE,"0",VLOOKUP($E79,'SR Nats BA'!$A$12:$F$986,6,FALSE))</f>
        <v>0</v>
      </c>
      <c r="AJ79" s="4"/>
      <c r="AK79" s="4"/>
      <c r="AL79" s="4"/>
      <c r="AM79" s="4"/>
      <c r="AN79" s="4"/>
      <c r="AO79" s="4"/>
      <c r="AP79" s="5"/>
      <c r="AQ79" s="5"/>
      <c r="AR79" s="5"/>
      <c r="AS79" s="5"/>
      <c r="AT79" s="5"/>
      <c r="AU79" s="5"/>
    </row>
    <row r="80" spans="1:47" ht="18" customHeight="1" x14ac:dyDescent="0.15">
      <c r="A80" s="64" t="s">
        <v>45</v>
      </c>
      <c r="B80" s="60"/>
      <c r="C80" s="60" t="s">
        <v>32</v>
      </c>
      <c r="D80" s="60" t="s">
        <v>27</v>
      </c>
      <c r="E80" s="61" t="s">
        <v>229</v>
      </c>
      <c r="F80" s="129"/>
      <c r="G80" s="59">
        <f>H80</f>
        <v>75</v>
      </c>
      <c r="H80" s="4">
        <f>RANK(L80,$L$6:$L$95,0)</f>
        <v>75</v>
      </c>
      <c r="I80" s="4">
        <f>LARGE(($N80:$AZ80),1)</f>
        <v>93.870967741935431</v>
      </c>
      <c r="J80" s="4">
        <f>LARGE(($N80:$AZ80),2)</f>
        <v>70.645161290322505</v>
      </c>
      <c r="K80" s="4">
        <f>LARGE(($N80:$AZ80),3)</f>
        <v>0</v>
      </c>
      <c r="L80" s="5">
        <f>SUM(I80+J80+K80)</f>
        <v>164.51612903225794</v>
      </c>
      <c r="M80" s="6"/>
      <c r="N80" s="4">
        <v>0</v>
      </c>
      <c r="O80" s="4">
        <v>0</v>
      </c>
      <c r="P80" s="4" t="str">
        <f>IF(ISNA(VLOOKUP($E80,'TT Horseshoe SS-1'!$A$12:$F$986,6,FALSE))=TRUE,"0",VLOOKUP($E80,'TT Horseshoe SS-1'!$A$12:$F$986,6,FALSE))</f>
        <v>0</v>
      </c>
      <c r="Q80" s="4" t="str">
        <f>IF(ISNA(VLOOKUP($E80,'TT Horseshoe SS-2'!$A$12:$F$986,6,FALSE))=TRUE,"0",VLOOKUP($E80,'TT Horseshoe SS-2'!$A$12:$F$986,6,FALSE))</f>
        <v>0</v>
      </c>
      <c r="R80" s="4" t="str">
        <f>IF(ISNA(VLOOKUP($E80,'NorAm Copper SS'!$A$12:$F$986,6,FALSE))=TRUE,"0",VLOOKUP($E80,'NorAm Copper SS'!$A$12:$F$986,6,FALSE))</f>
        <v>0</v>
      </c>
      <c r="S80" s="4" t="str">
        <f>IF(ISNA(VLOOKUP($E80,'CC Sun Peaks BA'!$A$12:$F$986,6,FALSE))=TRUE,"0",VLOOKUP($E80,'CC Sun Peaks BA'!$A$12:$F$986,6,FALSE))</f>
        <v>0</v>
      </c>
      <c r="T80" s="4" t="str">
        <f>IF(ISNA(VLOOKUP($E80,'CC Sun Peaks SS'!$A$12:$F$986,6,FALSE))=TRUE,"0",VLOOKUP($E80,'CC Sun Peaks SS'!$A$12:$F$986,6,FALSE))</f>
        <v>0</v>
      </c>
      <c r="U80" s="4" t="str">
        <f>IF(ISNA(VLOOKUP($E80,'TT MSLM SS-1'!$A$12:$F$986,6,FALSE))=TRUE,"0",VLOOKUP($E80,'TT MSLM SS-1'!$A$12:$F$986,6,FALSE))</f>
        <v>0</v>
      </c>
      <c r="V80" s="4" t="str">
        <f>IF(ISNA(VLOOKUP($E80,'TT MSLM SS-2'!$A$12:$F$986,6,FALSE))=TRUE,"0",VLOOKUP($E80,'TT MSLM SS-2'!$A$12:$F$986,6,FALSE))</f>
        <v>0</v>
      </c>
      <c r="W80" s="4" t="str">
        <f>IF(ISNA(VLOOKUP($E80,'NorAm Mammoth SS'!$A$12:$F$986,6,FALSE))=TRUE,"0",VLOOKUP($E80,'NorAm Mammoth SS'!$A$12:$F$986,6,FALSE))</f>
        <v>0</v>
      </c>
      <c r="X80" s="4">
        <f>IF(ISNA(VLOOKUP($E80,'PROV SS'!$A$12:$F$986,6,FALSE))=TRUE,"0",VLOOKUP($E80,'PROV SS'!$A$12:$F$986,6,FALSE))</f>
        <v>93.870967741935431</v>
      </c>
      <c r="Y80" s="4">
        <f>IF(ISNA(VLOOKUP($E80,'PROV BA'!$A$12:$F$986,6,FALSE))=TRUE,"0",VLOOKUP($E80,'PROV BA'!$A$12:$F$986,6,FALSE))</f>
        <v>70.645161290322505</v>
      </c>
      <c r="Z80" s="4" t="str">
        <f>IF(ISNA(VLOOKUP($E80,'CC Horseshoe BA-1'!$A$12:$H$986,8,FALSE))=TRUE,"0",VLOOKUP($E80,'CC Horseshoe BA-1'!$A$12:$H$986,8,FALSE))</f>
        <v>0</v>
      </c>
      <c r="AA80" s="4" t="str">
        <f>IF(ISNA(VLOOKUP($E80,'CC Horseshoe BA-2'!$A$12:$F$986,6,FALSE))=TRUE,"0",VLOOKUP($E80,'CC Horseshoe BA-2'!$A$12:$F$986,6,FALSE))</f>
        <v>0</v>
      </c>
      <c r="AB80" s="4" t="str">
        <f>IF(ISNA(VLOOKUP($E80,'NorAm Aspen SS'!$A$12:$F$986,6,FALSE))=TRUE,"0",VLOOKUP($E80,'NorAm Aspen SS'!$A$12:$F$986,6,FALSE))</f>
        <v>0</v>
      </c>
      <c r="AC80" s="4" t="str">
        <f>IF(ISNA(VLOOKUP($E80,'JR+CC Halfpipe'!$A$12:$F$986,6,FALSE))=TRUE,"0",VLOOKUP($E80,'JR+CC Halfpipe'!$A$12:$F$986,6,FALSE))</f>
        <v>0</v>
      </c>
      <c r="AD80" s="4" t="str">
        <f>IF(ISNA(VLOOKUP($E80,'JR Nat SS'!$A$12:$F$986,6,FALSE))=TRUE,"0",VLOOKUP($E80,'JR Nat SS'!$A$12:$F$986,6,FALSE))</f>
        <v>0</v>
      </c>
      <c r="AE80" s="4" t="str">
        <f>IF(ISNA(VLOOKUP($E80,'JR Nat BA'!$A$12:$F$986,6,FALSE))=TRUE,"0",VLOOKUP($E80,'JR Nat BA'!$A$12:$F$986,6,FALSE))</f>
        <v>0</v>
      </c>
      <c r="AF80" s="4" t="str">
        <f>IF(ISNA(VLOOKUP($E80,'NorAm Stoneham SS'!$A$12:$F$986,6,FALSE))=TRUE,"0",VLOOKUP($E80,'NorAm Stoneham SS'!$A$12:$F$986,6,FALSE))</f>
        <v>0</v>
      </c>
      <c r="AG80" s="4" t="str">
        <f>IF(ISNA(VLOOKUP($E80,'NorAm Stoneham BA'!$A$12:$H$987,8,FALSE))=TRUE,"0",VLOOKUP($E80,'NorAm Stoneham BA'!$A$12:$H$987,8,FALSE))</f>
        <v>0</v>
      </c>
      <c r="AH80" s="4" t="str">
        <f>IF(ISNA(VLOOKUP($E80,'SR Nats SS'!$A$12:$F$986,6,FALSE))=TRUE,"0",VLOOKUP($E80,'SR Nats SS'!$A$12:$F$986,6,FALSE))</f>
        <v>0</v>
      </c>
      <c r="AI80" s="4" t="str">
        <f>IF(ISNA(VLOOKUP($E80,'SR Nats BA'!$A$12:$F$986,6,FALSE))=TRUE,"0",VLOOKUP($E80,'SR Nats BA'!$A$12:$F$986,6,FALSE))</f>
        <v>0</v>
      </c>
      <c r="AJ80" s="4"/>
      <c r="AK80" s="4"/>
      <c r="AL80" s="4"/>
      <c r="AM80" s="4"/>
      <c r="AN80" s="4"/>
      <c r="AO80" s="4"/>
      <c r="AP80" s="5"/>
      <c r="AQ80" s="5"/>
      <c r="AR80" s="5"/>
      <c r="AS80" s="5">
        <v>0</v>
      </c>
      <c r="AT80" s="5">
        <v>0</v>
      </c>
      <c r="AU80" s="5">
        <v>0</v>
      </c>
    </row>
    <row r="81" spans="1:47" ht="18" customHeight="1" x14ac:dyDescent="0.15">
      <c r="A81" s="64" t="s">
        <v>76</v>
      </c>
      <c r="B81" s="60"/>
      <c r="C81" s="60" t="s">
        <v>32</v>
      </c>
      <c r="D81" s="60" t="s">
        <v>59</v>
      </c>
      <c r="E81" s="61" t="s">
        <v>221</v>
      </c>
      <c r="F81" s="129"/>
      <c r="G81" s="59">
        <f>H81</f>
        <v>76</v>
      </c>
      <c r="H81" s="4">
        <f>RANK(L81,$L$6:$L$95,0)</f>
        <v>76</v>
      </c>
      <c r="I81" s="4">
        <f>LARGE(($N81:$AZ81),1)</f>
        <v>59.999999999999915</v>
      </c>
      <c r="J81" s="4">
        <f>LARGE(($N81:$AZ81),2)</f>
        <v>56.399999999999807</v>
      </c>
      <c r="K81" s="4">
        <f>LARGE(($N81:$AZ81),3)</f>
        <v>39.677419354838605</v>
      </c>
      <c r="L81" s="5">
        <f>SUM(I81+J81+K81)</f>
        <v>156.07741935483833</v>
      </c>
      <c r="M81" s="6"/>
      <c r="N81" s="4">
        <v>0</v>
      </c>
      <c r="O81" s="4">
        <v>0</v>
      </c>
      <c r="P81" s="4" t="str">
        <f>IF(ISNA(VLOOKUP($E81,'TT Horseshoe SS-1'!$A$12:$F$986,6,FALSE))=TRUE,"0",VLOOKUP($E81,'TT Horseshoe SS-1'!$A$12:$F$986,6,FALSE))</f>
        <v>0</v>
      </c>
      <c r="Q81" s="4" t="str">
        <f>IF(ISNA(VLOOKUP($E81,'TT Horseshoe SS-2'!$A$12:$F$986,6,FALSE))=TRUE,"0",VLOOKUP($E81,'TT Horseshoe SS-2'!$A$12:$F$986,6,FALSE))</f>
        <v>0</v>
      </c>
      <c r="R81" s="4" t="str">
        <f>IF(ISNA(VLOOKUP($E81,'NorAm Copper SS'!$A$12:$F$986,6,FALSE))=TRUE,"0",VLOOKUP($E81,'NorAm Copper SS'!$A$12:$F$986,6,FALSE))</f>
        <v>0</v>
      </c>
      <c r="S81" s="4" t="str">
        <f>IF(ISNA(VLOOKUP($E81,'CC Sun Peaks BA'!$A$12:$F$986,6,FALSE))=TRUE,"0",VLOOKUP($E81,'CC Sun Peaks BA'!$A$12:$F$986,6,FALSE))</f>
        <v>0</v>
      </c>
      <c r="T81" s="4" t="str">
        <f>IF(ISNA(VLOOKUP($E81,'CC Sun Peaks SS'!$A$12:$F$986,6,FALSE))=TRUE,"0",VLOOKUP($E81,'CC Sun Peaks SS'!$A$12:$F$986,6,FALSE))</f>
        <v>0</v>
      </c>
      <c r="U81" s="4">
        <f>IF(ISNA(VLOOKUP($E81,'TT MSLM SS-1'!$A$12:$F$986,6,FALSE))=TRUE,"0",VLOOKUP($E81,'TT MSLM SS-1'!$A$12:$F$986,6,FALSE))</f>
        <v>59.999999999999915</v>
      </c>
      <c r="V81" s="4">
        <f>IF(ISNA(VLOOKUP($E81,'TT MSLM SS-2'!$A$12:$F$986,6,FALSE))=TRUE,"0",VLOOKUP($E81,'TT MSLM SS-2'!$A$12:$F$986,6,FALSE))</f>
        <v>56.399999999999807</v>
      </c>
      <c r="W81" s="4" t="str">
        <f>IF(ISNA(VLOOKUP($E81,'NorAm Mammoth SS'!$A$12:$F$986,6,FALSE))=TRUE,"0",VLOOKUP($E81,'NorAm Mammoth SS'!$A$12:$F$986,6,FALSE))</f>
        <v>0</v>
      </c>
      <c r="X81" s="4">
        <f>IF(ISNA(VLOOKUP($E81,'PROV SS'!$A$12:$F$986,6,FALSE))=TRUE,"0",VLOOKUP($E81,'PROV SS'!$A$12:$F$986,6,FALSE))</f>
        <v>39.677419354838605</v>
      </c>
      <c r="Y81" s="4">
        <f>IF(ISNA(VLOOKUP($E81,'PROV BA'!$A$12:$F$986,6,FALSE))=TRUE,"0",VLOOKUP($E81,'PROV BA'!$A$12:$F$986,6,FALSE))</f>
        <v>0</v>
      </c>
      <c r="Z81" s="4" t="str">
        <f>IF(ISNA(VLOOKUP($E81,'CC Horseshoe BA-1'!$A$12:$H$986,8,FALSE))=TRUE,"0",VLOOKUP($E81,'CC Horseshoe BA-1'!$A$12:$H$986,8,FALSE))</f>
        <v>0</v>
      </c>
      <c r="AA81" s="4" t="str">
        <f>IF(ISNA(VLOOKUP($E81,'CC Horseshoe BA-2'!$A$12:$F$986,6,FALSE))=TRUE,"0",VLOOKUP($E81,'CC Horseshoe BA-2'!$A$12:$F$986,6,FALSE))</f>
        <v>0</v>
      </c>
      <c r="AB81" s="4" t="str">
        <f>IF(ISNA(VLOOKUP($E81,'NorAm Aspen SS'!$A$12:$F$986,6,FALSE))=TRUE,"0",VLOOKUP($E81,'NorAm Aspen SS'!$A$12:$F$986,6,FALSE))</f>
        <v>0</v>
      </c>
      <c r="AC81" s="4" t="str">
        <f>IF(ISNA(VLOOKUP($E81,'JR+CC Halfpipe'!$A$12:$F$986,6,FALSE))=TRUE,"0",VLOOKUP($E81,'JR+CC Halfpipe'!$A$12:$F$986,6,FALSE))</f>
        <v>0</v>
      </c>
      <c r="AD81" s="4" t="str">
        <f>IF(ISNA(VLOOKUP($E81,'JR Nat SS'!$A$12:$F$986,6,FALSE))=TRUE,"0",VLOOKUP($E81,'JR Nat SS'!$A$12:$F$986,6,FALSE))</f>
        <v>0</v>
      </c>
      <c r="AE81" s="4" t="str">
        <f>IF(ISNA(VLOOKUP($E81,'JR Nat BA'!$A$12:$F$986,6,FALSE))=TRUE,"0",VLOOKUP($E81,'JR Nat BA'!$A$12:$F$986,6,FALSE))</f>
        <v>0</v>
      </c>
      <c r="AF81" s="4" t="str">
        <f>IF(ISNA(VLOOKUP($E81,'NorAm Stoneham SS'!$A$12:$F$986,6,FALSE))=TRUE,"0",VLOOKUP($E81,'NorAm Stoneham SS'!$A$12:$F$986,6,FALSE))</f>
        <v>0</v>
      </c>
      <c r="AG81" s="4" t="str">
        <f>IF(ISNA(VLOOKUP($E81,'NorAm Stoneham BA'!$A$12:$H$987,8,FALSE))=TRUE,"0",VLOOKUP($E81,'NorAm Stoneham BA'!$A$12:$H$987,8,FALSE))</f>
        <v>0</v>
      </c>
      <c r="AH81" s="4" t="str">
        <f>IF(ISNA(VLOOKUP($E81,'SR Nats SS'!$A$12:$F$986,6,FALSE))=TRUE,"0",VLOOKUP($E81,'SR Nats SS'!$A$12:$F$986,6,FALSE))</f>
        <v>0</v>
      </c>
      <c r="AI81" s="4" t="str">
        <f>IF(ISNA(VLOOKUP($E81,'SR Nats BA'!$A$12:$F$986,6,FALSE))=TRUE,"0",VLOOKUP($E81,'SR Nats BA'!$A$12:$F$986,6,FALSE))</f>
        <v>0</v>
      </c>
      <c r="AJ81" s="4"/>
      <c r="AK81" s="4"/>
      <c r="AL81" s="4"/>
      <c r="AM81" s="4"/>
      <c r="AN81" s="4"/>
      <c r="AO81" s="4"/>
      <c r="AP81" s="5"/>
      <c r="AQ81" s="5"/>
      <c r="AR81" s="5"/>
      <c r="AS81" s="5">
        <v>0</v>
      </c>
      <c r="AT81" s="5">
        <v>0</v>
      </c>
      <c r="AU81" s="5">
        <v>0</v>
      </c>
    </row>
    <row r="82" spans="1:47" ht="18" customHeight="1" x14ac:dyDescent="0.15">
      <c r="A82" s="64" t="s">
        <v>45</v>
      </c>
      <c r="B82" s="60"/>
      <c r="C82" s="60" t="s">
        <v>32</v>
      </c>
      <c r="D82" s="60" t="s">
        <v>48</v>
      </c>
      <c r="E82" s="61" t="s">
        <v>233</v>
      </c>
      <c r="F82" s="129"/>
      <c r="G82" s="59">
        <f>H82</f>
        <v>77</v>
      </c>
      <c r="H82" s="4">
        <f>RANK(L82,$L$6:$L$95,0)</f>
        <v>77</v>
      </c>
      <c r="I82" s="4">
        <f>LARGE(($N82:$AZ82),1)</f>
        <v>82.258064516128968</v>
      </c>
      <c r="J82" s="4">
        <f>LARGE(($N82:$AZ82),2)</f>
        <v>72.580645161290249</v>
      </c>
      <c r="K82" s="4">
        <f>LARGE(($N82:$AZ82),3)</f>
        <v>0</v>
      </c>
      <c r="L82" s="5">
        <f>SUM(I82+J82+K82)</f>
        <v>154.83870967741922</v>
      </c>
      <c r="M82" s="6"/>
      <c r="N82" s="4">
        <v>0</v>
      </c>
      <c r="O82" s="4">
        <v>0</v>
      </c>
      <c r="P82" s="4" t="str">
        <f>IF(ISNA(VLOOKUP($E82,'TT Horseshoe SS-1'!$A$12:$F$986,6,FALSE))=TRUE,"0",VLOOKUP($E82,'TT Horseshoe SS-1'!$A$12:$F$986,6,FALSE))</f>
        <v>0</v>
      </c>
      <c r="Q82" s="4" t="str">
        <f>IF(ISNA(VLOOKUP($E82,'TT Horseshoe SS-2'!$A$12:$F$986,6,FALSE))=TRUE,"0",VLOOKUP($E82,'TT Horseshoe SS-2'!$A$12:$F$986,6,FALSE))</f>
        <v>0</v>
      </c>
      <c r="R82" s="4" t="str">
        <f>IF(ISNA(VLOOKUP($E82,'NorAm Copper SS'!$A$12:$F$986,6,FALSE))=TRUE,"0",VLOOKUP($E82,'NorAm Copper SS'!$A$12:$F$986,6,FALSE))</f>
        <v>0</v>
      </c>
      <c r="S82" s="4" t="str">
        <f>IF(ISNA(VLOOKUP($E82,'CC Sun Peaks BA'!$A$12:$F$986,6,FALSE))=TRUE,"0",VLOOKUP($E82,'CC Sun Peaks BA'!$A$12:$F$986,6,FALSE))</f>
        <v>0</v>
      </c>
      <c r="T82" s="4" t="str">
        <f>IF(ISNA(VLOOKUP($E82,'CC Sun Peaks SS'!$A$12:$F$986,6,FALSE))=TRUE,"0",VLOOKUP($E82,'CC Sun Peaks SS'!$A$12:$F$986,6,FALSE))</f>
        <v>0</v>
      </c>
      <c r="U82" s="4" t="str">
        <f>IF(ISNA(VLOOKUP($E82,'TT MSLM SS-1'!$A$12:$F$986,6,FALSE))=TRUE,"0",VLOOKUP($E82,'TT MSLM SS-1'!$A$12:$F$986,6,FALSE))</f>
        <v>0</v>
      </c>
      <c r="V82" s="4" t="str">
        <f>IF(ISNA(VLOOKUP($E82,'TT MSLM SS-2'!$A$12:$F$986,6,FALSE))=TRUE,"0",VLOOKUP($E82,'TT MSLM SS-2'!$A$12:$F$986,6,FALSE))</f>
        <v>0</v>
      </c>
      <c r="W82" s="4" t="str">
        <f>IF(ISNA(VLOOKUP($E82,'NorAm Mammoth SS'!$A$12:$F$986,6,FALSE))=TRUE,"0",VLOOKUP($E82,'NorAm Mammoth SS'!$A$12:$F$986,6,FALSE))</f>
        <v>0</v>
      </c>
      <c r="X82" s="4">
        <f>IF(ISNA(VLOOKUP($E82,'PROV SS'!$A$12:$F$986,6,FALSE))=TRUE,"0",VLOOKUP($E82,'PROV SS'!$A$12:$F$986,6,FALSE))</f>
        <v>72.580645161290249</v>
      </c>
      <c r="Y82" s="4">
        <f>IF(ISNA(VLOOKUP($E82,'PROV BA'!$A$12:$F$986,6,FALSE))=TRUE,"0",VLOOKUP($E82,'PROV BA'!$A$12:$F$986,6,FALSE))</f>
        <v>82.258064516128968</v>
      </c>
      <c r="Z82" s="4" t="str">
        <f>IF(ISNA(VLOOKUP($E82,'CC Horseshoe BA-1'!$A$12:$H$986,8,FALSE))=TRUE,"0",VLOOKUP($E82,'CC Horseshoe BA-1'!$A$12:$H$986,8,FALSE))</f>
        <v>0</v>
      </c>
      <c r="AA82" s="4" t="str">
        <f>IF(ISNA(VLOOKUP($E82,'CC Horseshoe BA-2'!$A$12:$F$986,6,FALSE))=TRUE,"0",VLOOKUP($E82,'CC Horseshoe BA-2'!$A$12:$F$986,6,FALSE))</f>
        <v>0</v>
      </c>
      <c r="AB82" s="4" t="str">
        <f>IF(ISNA(VLOOKUP($E82,'NorAm Aspen SS'!$A$12:$F$986,6,FALSE))=TRUE,"0",VLOOKUP($E82,'NorAm Aspen SS'!$A$12:$F$986,6,FALSE))</f>
        <v>0</v>
      </c>
      <c r="AC82" s="4" t="str">
        <f>IF(ISNA(VLOOKUP($E82,'JR+CC Halfpipe'!$A$12:$F$986,6,FALSE))=TRUE,"0",VLOOKUP($E82,'JR+CC Halfpipe'!$A$12:$F$986,6,FALSE))</f>
        <v>0</v>
      </c>
      <c r="AD82" s="4" t="str">
        <f>IF(ISNA(VLOOKUP($E82,'JR Nat SS'!$A$12:$F$986,6,FALSE))=TRUE,"0",VLOOKUP($E82,'JR Nat SS'!$A$12:$F$986,6,FALSE))</f>
        <v>0</v>
      </c>
      <c r="AE82" s="4" t="str">
        <f>IF(ISNA(VLOOKUP($E82,'JR Nat BA'!$A$12:$F$986,6,FALSE))=TRUE,"0",VLOOKUP($E82,'JR Nat BA'!$A$12:$F$986,6,FALSE))</f>
        <v>0</v>
      </c>
      <c r="AF82" s="4" t="str">
        <f>IF(ISNA(VLOOKUP($E82,'NorAm Stoneham SS'!$A$12:$F$986,6,FALSE))=TRUE,"0",VLOOKUP($E82,'NorAm Stoneham SS'!$A$12:$F$986,6,FALSE))</f>
        <v>0</v>
      </c>
      <c r="AG82" s="4" t="str">
        <f>IF(ISNA(VLOOKUP($E82,'NorAm Stoneham BA'!$A$12:$H$987,8,FALSE))=TRUE,"0",VLOOKUP($E82,'NorAm Stoneham BA'!$A$12:$H$987,8,FALSE))</f>
        <v>0</v>
      </c>
      <c r="AH82" s="4" t="str">
        <f>IF(ISNA(VLOOKUP($E82,'SR Nats SS'!$A$12:$F$986,6,FALSE))=TRUE,"0",VLOOKUP($E82,'SR Nats SS'!$A$12:$F$986,6,FALSE))</f>
        <v>0</v>
      </c>
      <c r="AI82" s="4" t="str">
        <f>IF(ISNA(VLOOKUP($E82,'SR Nats BA'!$A$12:$F$986,6,FALSE))=TRUE,"0",VLOOKUP($E82,'SR Nats BA'!$A$12:$F$986,6,FALSE))</f>
        <v>0</v>
      </c>
      <c r="AJ82" s="4"/>
      <c r="AK82" s="4"/>
      <c r="AL82" s="4"/>
      <c r="AM82" s="4"/>
      <c r="AN82" s="4"/>
      <c r="AO82" s="4"/>
      <c r="AP82" s="5"/>
      <c r="AQ82" s="5"/>
      <c r="AR82" s="5"/>
      <c r="AS82" s="5">
        <v>0</v>
      </c>
      <c r="AT82" s="5">
        <v>0</v>
      </c>
      <c r="AU82" s="5">
        <v>0</v>
      </c>
    </row>
    <row r="83" spans="1:47" ht="18" customHeight="1" x14ac:dyDescent="0.15">
      <c r="A83" s="64" t="s">
        <v>181</v>
      </c>
      <c r="B83" s="60"/>
      <c r="C83" s="60" t="s">
        <v>32</v>
      </c>
      <c r="D83" s="60" t="s">
        <v>59</v>
      </c>
      <c r="E83" s="61" t="s">
        <v>236</v>
      </c>
      <c r="F83" s="129"/>
      <c r="G83" s="59">
        <f>H83</f>
        <v>78</v>
      </c>
      <c r="H83" s="4">
        <f>RANK(L83,$L$6:$L$95,0)</f>
        <v>78</v>
      </c>
      <c r="I83" s="4">
        <f>LARGE(($N83:$AZ83),1)</f>
        <v>76.451612903225737</v>
      </c>
      <c r="J83" s="4">
        <f>LARGE(($N83:$AZ83),2)</f>
        <v>66.774193548387018</v>
      </c>
      <c r="K83" s="4">
        <f>LARGE(($N83:$AZ83),3)</f>
        <v>0</v>
      </c>
      <c r="L83" s="5">
        <f>SUM(I83+J83+K83)</f>
        <v>143.22580645161275</v>
      </c>
      <c r="M83" s="6"/>
      <c r="N83" s="4">
        <v>0</v>
      </c>
      <c r="O83" s="4">
        <v>0</v>
      </c>
      <c r="P83" s="4" t="str">
        <f>IF(ISNA(VLOOKUP($E83,'TT Horseshoe SS-1'!$A$12:$F$986,6,FALSE))=TRUE,"0",VLOOKUP($E83,'TT Horseshoe SS-1'!$A$12:$F$986,6,FALSE))</f>
        <v>0</v>
      </c>
      <c r="Q83" s="4" t="str">
        <f>IF(ISNA(VLOOKUP($E83,'TT Horseshoe SS-2'!$A$12:$F$986,6,FALSE))=TRUE,"0",VLOOKUP($E83,'TT Horseshoe SS-2'!$A$12:$F$986,6,FALSE))</f>
        <v>0</v>
      </c>
      <c r="R83" s="4" t="str">
        <f>IF(ISNA(VLOOKUP($E83,'NorAm Copper SS'!$A$12:$F$986,6,FALSE))=TRUE,"0",VLOOKUP($E83,'NorAm Copper SS'!$A$12:$F$986,6,FALSE))</f>
        <v>0</v>
      </c>
      <c r="S83" s="4" t="str">
        <f>IF(ISNA(VLOOKUP($E83,'CC Sun Peaks BA'!$A$12:$F$986,6,FALSE))=TRUE,"0",VLOOKUP($E83,'CC Sun Peaks BA'!$A$12:$F$986,6,FALSE))</f>
        <v>0</v>
      </c>
      <c r="T83" s="4" t="str">
        <f>IF(ISNA(VLOOKUP($E83,'CC Sun Peaks SS'!$A$12:$F$986,6,FALSE))=TRUE,"0",VLOOKUP($E83,'CC Sun Peaks SS'!$A$12:$F$986,6,FALSE))</f>
        <v>0</v>
      </c>
      <c r="U83" s="4" t="str">
        <f>IF(ISNA(VLOOKUP($E83,'TT MSLM SS-1'!$A$12:$F$986,6,FALSE))=TRUE,"0",VLOOKUP($E83,'TT MSLM SS-1'!$A$12:$F$986,6,FALSE))</f>
        <v>0</v>
      </c>
      <c r="V83" s="4" t="str">
        <f>IF(ISNA(VLOOKUP($E83,'TT MSLM SS-2'!$A$12:$F$986,6,FALSE))=TRUE,"0",VLOOKUP($E83,'TT MSLM SS-2'!$A$12:$F$986,6,FALSE))</f>
        <v>0</v>
      </c>
      <c r="W83" s="4" t="str">
        <f>IF(ISNA(VLOOKUP($E83,'NorAm Mammoth SS'!$A$12:$F$986,6,FALSE))=TRUE,"0",VLOOKUP($E83,'NorAm Mammoth SS'!$A$12:$F$986,6,FALSE))</f>
        <v>0</v>
      </c>
      <c r="X83" s="4">
        <f>IF(ISNA(VLOOKUP($E83,'PROV SS'!$A$12:$F$986,6,FALSE))=TRUE,"0",VLOOKUP($E83,'PROV SS'!$A$12:$F$986,6,FALSE))</f>
        <v>66.774193548387018</v>
      </c>
      <c r="Y83" s="4">
        <f>IF(ISNA(VLOOKUP($E83,'PROV BA'!$A$12:$F$986,6,FALSE))=TRUE,"0",VLOOKUP($E83,'PROV BA'!$A$12:$F$986,6,FALSE))</f>
        <v>76.451612903225737</v>
      </c>
      <c r="Z83" s="4" t="str">
        <f>IF(ISNA(VLOOKUP($E83,'CC Horseshoe BA-1'!$A$12:$H$986,8,FALSE))=TRUE,"0",VLOOKUP($E83,'CC Horseshoe BA-1'!$A$12:$H$986,8,FALSE))</f>
        <v>0</v>
      </c>
      <c r="AA83" s="4" t="str">
        <f>IF(ISNA(VLOOKUP($E83,'CC Horseshoe BA-2'!$A$12:$F$986,6,FALSE))=TRUE,"0",VLOOKUP($E83,'CC Horseshoe BA-2'!$A$12:$F$986,6,FALSE))</f>
        <v>0</v>
      </c>
      <c r="AB83" s="4" t="str">
        <f>IF(ISNA(VLOOKUP($E83,'NorAm Aspen SS'!$A$12:$F$986,6,FALSE))=TRUE,"0",VLOOKUP($E83,'NorAm Aspen SS'!$A$12:$F$986,6,FALSE))</f>
        <v>0</v>
      </c>
      <c r="AC83" s="4" t="str">
        <f>IF(ISNA(VLOOKUP($E83,'JR+CC Halfpipe'!$A$12:$F$986,6,FALSE))=TRUE,"0",VLOOKUP($E83,'JR+CC Halfpipe'!$A$12:$F$986,6,FALSE))</f>
        <v>0</v>
      </c>
      <c r="AD83" s="4" t="str">
        <f>IF(ISNA(VLOOKUP($E83,'JR Nat SS'!$A$12:$F$986,6,FALSE))=TRUE,"0",VLOOKUP($E83,'JR Nat SS'!$A$12:$F$986,6,FALSE))</f>
        <v>0</v>
      </c>
      <c r="AE83" s="4" t="str">
        <f>IF(ISNA(VLOOKUP($E83,'JR Nat BA'!$A$12:$F$986,6,FALSE))=TRUE,"0",VLOOKUP($E83,'JR Nat BA'!$A$12:$F$986,6,FALSE))</f>
        <v>0</v>
      </c>
      <c r="AF83" s="4" t="str">
        <f>IF(ISNA(VLOOKUP($E83,'NorAm Stoneham SS'!$A$12:$F$986,6,FALSE))=TRUE,"0",VLOOKUP($E83,'NorAm Stoneham SS'!$A$12:$F$986,6,FALSE))</f>
        <v>0</v>
      </c>
      <c r="AG83" s="4" t="str">
        <f>IF(ISNA(VLOOKUP($E83,'NorAm Stoneham BA'!$A$12:$H$987,8,FALSE))=TRUE,"0",VLOOKUP($E83,'NorAm Stoneham BA'!$A$12:$H$987,8,FALSE))</f>
        <v>0</v>
      </c>
      <c r="AH83" s="4" t="str">
        <f>IF(ISNA(VLOOKUP($E83,'SR Nats SS'!$A$12:$F$986,6,FALSE))=TRUE,"0",VLOOKUP($E83,'SR Nats SS'!$A$12:$F$986,6,FALSE))</f>
        <v>0</v>
      </c>
      <c r="AI83" s="4" t="str">
        <f>IF(ISNA(VLOOKUP($E83,'SR Nats BA'!$A$12:$F$986,6,FALSE))=TRUE,"0",VLOOKUP($E83,'SR Nats BA'!$A$12:$F$986,6,FALSE))</f>
        <v>0</v>
      </c>
      <c r="AJ83" s="4"/>
      <c r="AK83" s="4"/>
      <c r="AL83" s="4"/>
      <c r="AM83" s="4"/>
      <c r="AN83" s="4"/>
      <c r="AO83" s="4"/>
      <c r="AP83" s="5"/>
      <c r="AQ83" s="5"/>
      <c r="AR83" s="5"/>
      <c r="AS83" s="5">
        <v>0</v>
      </c>
      <c r="AT83" s="5">
        <v>0</v>
      </c>
      <c r="AU83" s="5">
        <v>0</v>
      </c>
    </row>
    <row r="84" spans="1:47" ht="18" customHeight="1" x14ac:dyDescent="0.15">
      <c r="A84" s="64" t="s">
        <v>83</v>
      </c>
      <c r="B84" s="60"/>
      <c r="C84" s="60" t="s">
        <v>32</v>
      </c>
      <c r="D84" s="60" t="s">
        <v>59</v>
      </c>
      <c r="E84" s="61" t="s">
        <v>197</v>
      </c>
      <c r="F84" s="129"/>
      <c r="G84" s="59">
        <f>H84</f>
        <v>79</v>
      </c>
      <c r="H84" s="4">
        <f>RANK(L84,$L$6:$L$95,0)</f>
        <v>79</v>
      </c>
      <c r="I84" s="4">
        <f>LARGE(($N84:$AZ84),1)</f>
        <v>55.116279069767401</v>
      </c>
      <c r="J84" s="4">
        <f>LARGE(($N84:$AZ84),2)</f>
        <v>41.538461538461462</v>
      </c>
      <c r="K84" s="4">
        <f>LARGE(($N84:$AZ84),3)</f>
        <v>35.806451612903118</v>
      </c>
      <c r="L84" s="5">
        <f>SUM(I84+J84+K84)</f>
        <v>132.46119222113197</v>
      </c>
      <c r="M84" s="6"/>
      <c r="N84" s="4">
        <v>0</v>
      </c>
      <c r="O84" s="4">
        <v>0</v>
      </c>
      <c r="P84" s="4" t="str">
        <f>IF(ISNA(VLOOKUP($E84,'TT Horseshoe SS-1'!$A$12:$F$986,6,FALSE))=TRUE,"0",VLOOKUP($E84,'TT Horseshoe SS-1'!$A$12:$F$986,6,FALSE))</f>
        <v>0</v>
      </c>
      <c r="Q84" s="4">
        <f>IF(ISNA(VLOOKUP($E84,'TT Horseshoe SS-2'!$A$12:$F$986,6,FALSE))=TRUE,"0",VLOOKUP($E84,'TT Horseshoe SS-2'!$A$12:$F$986,6,FALSE))</f>
        <v>55.116279069767401</v>
      </c>
      <c r="R84" s="4" t="str">
        <f>IF(ISNA(VLOOKUP($E84,'NorAm Copper SS'!$A$12:$F$986,6,FALSE))=TRUE,"0",VLOOKUP($E84,'NorAm Copper SS'!$A$12:$F$986,6,FALSE))</f>
        <v>0</v>
      </c>
      <c r="S84" s="4" t="str">
        <f>IF(ISNA(VLOOKUP($E84,'CC Sun Peaks BA'!$A$12:$F$986,6,FALSE))=TRUE,"0",VLOOKUP($E84,'CC Sun Peaks BA'!$A$12:$F$986,6,FALSE))</f>
        <v>0</v>
      </c>
      <c r="T84" s="4" t="str">
        <f>IF(ISNA(VLOOKUP($E84,'CC Sun Peaks SS'!$A$12:$F$986,6,FALSE))=TRUE,"0",VLOOKUP($E84,'CC Sun Peaks SS'!$A$12:$F$986,6,FALSE))</f>
        <v>0</v>
      </c>
      <c r="U84" s="4">
        <f>IF(ISNA(VLOOKUP($E84,'TT MSLM SS-1'!$A$12:$F$986,6,FALSE))=TRUE,"0",VLOOKUP($E84,'TT MSLM SS-1'!$A$12:$F$986,6,FALSE))</f>
        <v>41.538461538461462</v>
      </c>
      <c r="V84" s="4" t="str">
        <f>IF(ISNA(VLOOKUP($E84,'TT MSLM SS-2'!$A$12:$F$986,6,FALSE))=TRUE,"0",VLOOKUP($E84,'TT MSLM SS-2'!$A$12:$F$986,6,FALSE))</f>
        <v>0</v>
      </c>
      <c r="W84" s="4" t="str">
        <f>IF(ISNA(VLOOKUP($E84,'NorAm Mammoth SS'!$A$12:$F$986,6,FALSE))=TRUE,"0",VLOOKUP($E84,'NorAm Mammoth SS'!$A$12:$F$986,6,FALSE))</f>
        <v>0</v>
      </c>
      <c r="X84" s="4">
        <f>IF(ISNA(VLOOKUP($E84,'PROV SS'!$A$12:$F$986,6,FALSE))=TRUE,"0",VLOOKUP($E84,'PROV SS'!$A$12:$F$986,6,FALSE))</f>
        <v>35.806451612903118</v>
      </c>
      <c r="Y84" s="4">
        <f>IF(ISNA(VLOOKUP($E84,'PROV BA'!$A$12:$F$986,6,FALSE))=TRUE,"0",VLOOKUP($E84,'PROV BA'!$A$12:$F$986,6,FALSE))</f>
        <v>0</v>
      </c>
      <c r="Z84" s="4" t="str">
        <f>IF(ISNA(VLOOKUP($E84,'CC Horseshoe BA-1'!$A$12:$H$986,8,FALSE))=TRUE,"0",VLOOKUP($E84,'CC Horseshoe BA-1'!$A$12:$H$986,8,FALSE))</f>
        <v>0</v>
      </c>
      <c r="AA84" s="4" t="str">
        <f>IF(ISNA(VLOOKUP($E84,'CC Horseshoe BA-2'!$A$12:$F$986,6,FALSE))=TRUE,"0",VLOOKUP($E84,'CC Horseshoe BA-2'!$A$12:$F$986,6,FALSE))</f>
        <v>0</v>
      </c>
      <c r="AB84" s="4" t="str">
        <f>IF(ISNA(VLOOKUP($E84,'NorAm Aspen SS'!$A$12:$F$986,6,FALSE))=TRUE,"0",VLOOKUP($E84,'NorAm Aspen SS'!$A$12:$F$986,6,FALSE))</f>
        <v>0</v>
      </c>
      <c r="AC84" s="4" t="str">
        <f>IF(ISNA(VLOOKUP($E84,'JR+CC Halfpipe'!$A$12:$F$986,6,FALSE))=TRUE,"0",VLOOKUP($E84,'JR+CC Halfpipe'!$A$12:$F$986,6,FALSE))</f>
        <v>0</v>
      </c>
      <c r="AD84" s="4" t="str">
        <f>IF(ISNA(VLOOKUP($E84,'JR Nat SS'!$A$12:$F$986,6,FALSE))=TRUE,"0",VLOOKUP($E84,'JR Nat SS'!$A$12:$F$986,6,FALSE))</f>
        <v>0</v>
      </c>
      <c r="AE84" s="4" t="str">
        <f>IF(ISNA(VLOOKUP($E84,'JR Nat BA'!$A$12:$F$986,6,FALSE))=TRUE,"0",VLOOKUP($E84,'JR Nat BA'!$A$12:$F$986,6,FALSE))</f>
        <v>0</v>
      </c>
      <c r="AF84" s="4" t="str">
        <f>IF(ISNA(VLOOKUP($E84,'NorAm Stoneham SS'!$A$12:$F$986,6,FALSE))=TRUE,"0",VLOOKUP($E84,'NorAm Stoneham SS'!$A$12:$F$986,6,FALSE))</f>
        <v>0</v>
      </c>
      <c r="AG84" s="4" t="str">
        <f>IF(ISNA(VLOOKUP($E84,'NorAm Stoneham BA'!$A$12:$H$987,8,FALSE))=TRUE,"0",VLOOKUP($E84,'NorAm Stoneham BA'!$A$12:$H$987,8,FALSE))</f>
        <v>0</v>
      </c>
      <c r="AH84" s="4" t="str">
        <f>IF(ISNA(VLOOKUP($E84,'SR Nats SS'!$A$12:$F$986,6,FALSE))=TRUE,"0",VLOOKUP($E84,'SR Nats SS'!$A$12:$F$986,6,FALSE))</f>
        <v>0</v>
      </c>
      <c r="AI84" s="4" t="str">
        <f>IF(ISNA(VLOOKUP($E84,'SR Nats BA'!$A$12:$F$986,6,FALSE))=TRUE,"0",VLOOKUP($E84,'SR Nats BA'!$A$12:$F$986,6,FALSE))</f>
        <v>0</v>
      </c>
      <c r="AJ84" s="4"/>
      <c r="AK84" s="4"/>
      <c r="AL84" s="4"/>
      <c r="AM84" s="4"/>
      <c r="AN84" s="4"/>
      <c r="AO84" s="4"/>
      <c r="AP84" s="5"/>
      <c r="AQ84" s="5"/>
      <c r="AR84" s="5"/>
      <c r="AS84" s="5">
        <v>0</v>
      </c>
      <c r="AT84" s="5">
        <v>0</v>
      </c>
      <c r="AU84" s="5">
        <v>0</v>
      </c>
    </row>
    <row r="85" spans="1:47" ht="18" customHeight="1" x14ac:dyDescent="0.15">
      <c r="A85" s="64" t="s">
        <v>181</v>
      </c>
      <c r="B85" s="60"/>
      <c r="C85" s="60" t="s">
        <v>32</v>
      </c>
      <c r="D85" s="60" t="s">
        <v>48</v>
      </c>
      <c r="E85" s="61" t="s">
        <v>234</v>
      </c>
      <c r="F85" s="129"/>
      <c r="G85" s="59">
        <f>H85</f>
        <v>80</v>
      </c>
      <c r="H85" s="4">
        <f>RANK(L85,$L$6:$L$95,0)</f>
        <v>80</v>
      </c>
      <c r="I85" s="4">
        <f>LARGE(($N85:$AZ85),1)</f>
        <v>78.387096774193481</v>
      </c>
      <c r="J85" s="4">
        <f>LARGE(($N85:$AZ85),2)</f>
        <v>51.290322580645068</v>
      </c>
      <c r="K85" s="4">
        <f>LARGE(($N85:$AZ85),3)</f>
        <v>0</v>
      </c>
      <c r="L85" s="5">
        <f>SUM(I85+J85+K85)</f>
        <v>129.67741935483855</v>
      </c>
      <c r="M85" s="6"/>
      <c r="N85" s="4">
        <v>0</v>
      </c>
      <c r="O85" s="4">
        <v>0</v>
      </c>
      <c r="P85" s="4" t="str">
        <f>IF(ISNA(VLOOKUP($E85,'TT Horseshoe SS-1'!$A$12:$F$986,6,FALSE))=TRUE,"0",VLOOKUP($E85,'TT Horseshoe SS-1'!$A$12:$F$986,6,FALSE))</f>
        <v>0</v>
      </c>
      <c r="Q85" s="4" t="str">
        <f>IF(ISNA(VLOOKUP($E85,'TT Horseshoe SS-2'!$A$12:$F$986,6,FALSE))=TRUE,"0",VLOOKUP($E85,'TT Horseshoe SS-2'!$A$12:$F$986,6,FALSE))</f>
        <v>0</v>
      </c>
      <c r="R85" s="4" t="str">
        <f>IF(ISNA(VLOOKUP($E85,'NorAm Copper SS'!$A$12:$F$986,6,FALSE))=TRUE,"0",VLOOKUP($E85,'NorAm Copper SS'!$A$12:$F$986,6,FALSE))</f>
        <v>0</v>
      </c>
      <c r="S85" s="4" t="str">
        <f>IF(ISNA(VLOOKUP($E85,'CC Sun Peaks BA'!$A$12:$F$986,6,FALSE))=TRUE,"0",VLOOKUP($E85,'CC Sun Peaks BA'!$A$12:$F$986,6,FALSE))</f>
        <v>0</v>
      </c>
      <c r="T85" s="4" t="str">
        <f>IF(ISNA(VLOOKUP($E85,'CC Sun Peaks SS'!$A$12:$F$986,6,FALSE))=TRUE,"0",VLOOKUP($E85,'CC Sun Peaks SS'!$A$12:$F$986,6,FALSE))</f>
        <v>0</v>
      </c>
      <c r="U85" s="4" t="str">
        <f>IF(ISNA(VLOOKUP($E85,'TT MSLM SS-1'!$A$12:$F$986,6,FALSE))=TRUE,"0",VLOOKUP($E85,'TT MSLM SS-1'!$A$12:$F$986,6,FALSE))</f>
        <v>0</v>
      </c>
      <c r="V85" s="4" t="str">
        <f>IF(ISNA(VLOOKUP($E85,'TT MSLM SS-2'!$A$12:$F$986,6,FALSE))=TRUE,"0",VLOOKUP($E85,'TT MSLM SS-2'!$A$12:$F$986,6,FALSE))</f>
        <v>0</v>
      </c>
      <c r="W85" s="4" t="str">
        <f>IF(ISNA(VLOOKUP($E85,'NorAm Mammoth SS'!$A$12:$F$986,6,FALSE))=TRUE,"0",VLOOKUP($E85,'NorAm Mammoth SS'!$A$12:$F$986,6,FALSE))</f>
        <v>0</v>
      </c>
      <c r="X85" s="4">
        <f>IF(ISNA(VLOOKUP($E85,'PROV SS'!$A$12:$F$986,6,FALSE))=TRUE,"0",VLOOKUP($E85,'PROV SS'!$A$12:$F$986,6,FALSE))</f>
        <v>51.290322580645068</v>
      </c>
      <c r="Y85" s="4">
        <f>IF(ISNA(VLOOKUP($E85,'PROV BA'!$A$12:$F$986,6,FALSE))=TRUE,"0",VLOOKUP($E85,'PROV BA'!$A$12:$F$986,6,FALSE))</f>
        <v>78.387096774193481</v>
      </c>
      <c r="Z85" s="4" t="str">
        <f>IF(ISNA(VLOOKUP($E85,'CC Horseshoe BA-1'!$A$12:$H$986,8,FALSE))=TRUE,"0",VLOOKUP($E85,'CC Horseshoe BA-1'!$A$12:$H$986,8,FALSE))</f>
        <v>0</v>
      </c>
      <c r="AA85" s="4" t="str">
        <f>IF(ISNA(VLOOKUP($E85,'CC Horseshoe BA-2'!$A$12:$F$986,6,FALSE))=TRUE,"0",VLOOKUP($E85,'CC Horseshoe BA-2'!$A$12:$F$986,6,FALSE))</f>
        <v>0</v>
      </c>
      <c r="AB85" s="4" t="str">
        <f>IF(ISNA(VLOOKUP($E85,'NorAm Aspen SS'!$A$12:$F$986,6,FALSE))=TRUE,"0",VLOOKUP($E85,'NorAm Aspen SS'!$A$12:$F$986,6,FALSE))</f>
        <v>0</v>
      </c>
      <c r="AC85" s="4" t="str">
        <f>IF(ISNA(VLOOKUP($E85,'JR+CC Halfpipe'!$A$12:$F$986,6,FALSE))=TRUE,"0",VLOOKUP($E85,'JR+CC Halfpipe'!$A$12:$F$986,6,FALSE))</f>
        <v>0</v>
      </c>
      <c r="AD85" s="4" t="str">
        <f>IF(ISNA(VLOOKUP($E85,'JR Nat SS'!$A$12:$F$986,6,FALSE))=TRUE,"0",VLOOKUP($E85,'JR Nat SS'!$A$12:$F$986,6,FALSE))</f>
        <v>0</v>
      </c>
      <c r="AE85" s="4" t="str">
        <f>IF(ISNA(VLOOKUP($E85,'JR Nat BA'!$A$12:$F$986,6,FALSE))=TRUE,"0",VLOOKUP($E85,'JR Nat BA'!$A$12:$F$986,6,FALSE))</f>
        <v>0</v>
      </c>
      <c r="AF85" s="4" t="str">
        <f>IF(ISNA(VLOOKUP($E85,'NorAm Stoneham SS'!$A$12:$F$986,6,FALSE))=TRUE,"0",VLOOKUP($E85,'NorAm Stoneham SS'!$A$12:$F$986,6,FALSE))</f>
        <v>0</v>
      </c>
      <c r="AG85" s="4" t="str">
        <f>IF(ISNA(VLOOKUP($E85,'NorAm Stoneham BA'!$A$12:$H$987,8,FALSE))=TRUE,"0",VLOOKUP($E85,'NorAm Stoneham BA'!$A$12:$H$987,8,FALSE))</f>
        <v>0</v>
      </c>
      <c r="AH85" s="4" t="str">
        <f>IF(ISNA(VLOOKUP($E85,'SR Nats SS'!$A$12:$F$986,6,FALSE))=TRUE,"0",VLOOKUP($E85,'SR Nats SS'!$A$12:$F$986,6,FALSE))</f>
        <v>0</v>
      </c>
      <c r="AI85" s="4" t="str">
        <f>IF(ISNA(VLOOKUP($E85,'SR Nats BA'!$A$12:$F$986,6,FALSE))=TRUE,"0",VLOOKUP($E85,'SR Nats BA'!$A$12:$F$986,6,FALSE))</f>
        <v>0</v>
      </c>
      <c r="AJ85" s="4"/>
      <c r="AK85" s="4"/>
      <c r="AL85" s="4"/>
      <c r="AM85" s="4"/>
      <c r="AN85" s="4"/>
      <c r="AO85" s="4"/>
      <c r="AP85" s="5"/>
      <c r="AQ85" s="5"/>
      <c r="AR85" s="5"/>
      <c r="AS85" s="5">
        <v>0</v>
      </c>
      <c r="AT85" s="5">
        <v>0</v>
      </c>
      <c r="AU85" s="5">
        <v>0</v>
      </c>
    </row>
    <row r="86" spans="1:47" ht="18" customHeight="1" x14ac:dyDescent="0.15">
      <c r="A86" s="64" t="s">
        <v>181</v>
      </c>
      <c r="B86" s="60"/>
      <c r="C86" s="60" t="s">
        <v>32</v>
      </c>
      <c r="D86" s="60" t="s">
        <v>59</v>
      </c>
      <c r="E86" s="61" t="s">
        <v>237</v>
      </c>
      <c r="F86" s="129"/>
      <c r="G86" s="59">
        <f>H86</f>
        <v>81</v>
      </c>
      <c r="H86" s="4">
        <f>RANK(L86,$L$6:$L$95,0)</f>
        <v>81</v>
      </c>
      <c r="I86" s="4">
        <f>LARGE(($N86:$AZ86),1)</f>
        <v>60.967741935483787</v>
      </c>
      <c r="J86" s="4">
        <f>LARGE(($N86:$AZ86),2)</f>
        <v>53.225806451612812</v>
      </c>
      <c r="K86" s="4">
        <f>LARGE(($N86:$AZ86),3)</f>
        <v>0</v>
      </c>
      <c r="L86" s="5">
        <f>SUM(I86+J86+K86)</f>
        <v>114.1935483870966</v>
      </c>
      <c r="M86" s="6"/>
      <c r="N86" s="4">
        <v>0</v>
      </c>
      <c r="O86" s="4">
        <v>0</v>
      </c>
      <c r="P86" s="4" t="str">
        <f>IF(ISNA(VLOOKUP($E86,'TT Horseshoe SS-1'!$A$12:$F$986,6,FALSE))=TRUE,"0",VLOOKUP($E86,'TT Horseshoe SS-1'!$A$12:$F$986,6,FALSE))</f>
        <v>0</v>
      </c>
      <c r="Q86" s="4" t="str">
        <f>IF(ISNA(VLOOKUP($E86,'TT Horseshoe SS-2'!$A$12:$F$986,6,FALSE))=TRUE,"0",VLOOKUP($E86,'TT Horseshoe SS-2'!$A$12:$F$986,6,FALSE))</f>
        <v>0</v>
      </c>
      <c r="R86" s="4" t="str">
        <f>IF(ISNA(VLOOKUP($E86,'NorAm Copper SS'!$A$12:$F$986,6,FALSE))=TRUE,"0",VLOOKUP($E86,'NorAm Copper SS'!$A$12:$F$986,6,FALSE))</f>
        <v>0</v>
      </c>
      <c r="S86" s="4" t="str">
        <f>IF(ISNA(VLOOKUP($E86,'CC Sun Peaks BA'!$A$12:$F$986,6,FALSE))=TRUE,"0",VLOOKUP($E86,'CC Sun Peaks BA'!$A$12:$F$986,6,FALSE))</f>
        <v>0</v>
      </c>
      <c r="T86" s="4" t="str">
        <f>IF(ISNA(VLOOKUP($E86,'CC Sun Peaks SS'!$A$12:$F$986,6,FALSE))=TRUE,"0",VLOOKUP($E86,'CC Sun Peaks SS'!$A$12:$F$986,6,FALSE))</f>
        <v>0</v>
      </c>
      <c r="U86" s="4" t="str">
        <f>IF(ISNA(VLOOKUP($E86,'TT MSLM SS-1'!$A$12:$F$986,6,FALSE))=TRUE,"0",VLOOKUP($E86,'TT MSLM SS-1'!$A$12:$F$986,6,FALSE))</f>
        <v>0</v>
      </c>
      <c r="V86" s="4" t="str">
        <f>IF(ISNA(VLOOKUP($E86,'TT MSLM SS-2'!$A$12:$F$986,6,FALSE))=TRUE,"0",VLOOKUP($E86,'TT MSLM SS-2'!$A$12:$F$986,6,FALSE))</f>
        <v>0</v>
      </c>
      <c r="W86" s="4" t="str">
        <f>IF(ISNA(VLOOKUP($E86,'NorAm Mammoth SS'!$A$12:$F$986,6,FALSE))=TRUE,"0",VLOOKUP($E86,'NorAm Mammoth SS'!$A$12:$F$986,6,FALSE))</f>
        <v>0</v>
      </c>
      <c r="X86" s="4">
        <f>IF(ISNA(VLOOKUP($E86,'PROV SS'!$A$12:$F$986,6,FALSE))=TRUE,"0",VLOOKUP($E86,'PROV SS'!$A$12:$F$986,6,FALSE))</f>
        <v>53.225806451612812</v>
      </c>
      <c r="Y86" s="4">
        <f>IF(ISNA(VLOOKUP($E86,'PROV BA'!$A$12:$F$986,6,FALSE))=TRUE,"0",VLOOKUP($E86,'PROV BA'!$A$12:$F$986,6,FALSE))</f>
        <v>60.967741935483787</v>
      </c>
      <c r="Z86" s="4" t="str">
        <f>IF(ISNA(VLOOKUP($E86,'CC Horseshoe BA-1'!$A$12:$H$986,8,FALSE))=TRUE,"0",VLOOKUP($E86,'CC Horseshoe BA-1'!$A$12:$H$986,8,FALSE))</f>
        <v>0</v>
      </c>
      <c r="AA86" s="4" t="str">
        <f>IF(ISNA(VLOOKUP($E86,'CC Horseshoe BA-2'!$A$12:$F$986,6,FALSE))=TRUE,"0",VLOOKUP($E86,'CC Horseshoe BA-2'!$A$12:$F$986,6,FALSE))</f>
        <v>0</v>
      </c>
      <c r="AB86" s="4" t="str">
        <f>IF(ISNA(VLOOKUP($E86,'NorAm Aspen SS'!$A$12:$F$986,6,FALSE))=TRUE,"0",VLOOKUP($E86,'NorAm Aspen SS'!$A$12:$F$986,6,FALSE))</f>
        <v>0</v>
      </c>
      <c r="AC86" s="4" t="str">
        <f>IF(ISNA(VLOOKUP($E86,'JR+CC Halfpipe'!$A$12:$F$986,6,FALSE))=TRUE,"0",VLOOKUP($E86,'JR+CC Halfpipe'!$A$12:$F$986,6,FALSE))</f>
        <v>0</v>
      </c>
      <c r="AD86" s="4" t="str">
        <f>IF(ISNA(VLOOKUP($E86,'JR Nat SS'!$A$12:$F$986,6,FALSE))=TRUE,"0",VLOOKUP($E86,'JR Nat SS'!$A$12:$F$986,6,FALSE))</f>
        <v>0</v>
      </c>
      <c r="AE86" s="4" t="str">
        <f>IF(ISNA(VLOOKUP($E86,'JR Nat BA'!$A$12:$F$986,6,FALSE))=TRUE,"0",VLOOKUP($E86,'JR Nat BA'!$A$12:$F$986,6,FALSE))</f>
        <v>0</v>
      </c>
      <c r="AF86" s="4" t="str">
        <f>IF(ISNA(VLOOKUP($E86,'NorAm Stoneham SS'!$A$12:$F$986,6,FALSE))=TRUE,"0",VLOOKUP($E86,'NorAm Stoneham SS'!$A$12:$F$986,6,FALSE))</f>
        <v>0</v>
      </c>
      <c r="AG86" s="4" t="str">
        <f>IF(ISNA(VLOOKUP($E86,'NorAm Stoneham BA'!$A$12:$H$987,8,FALSE))=TRUE,"0",VLOOKUP($E86,'NorAm Stoneham BA'!$A$12:$H$987,8,FALSE))</f>
        <v>0</v>
      </c>
      <c r="AH86" s="4" t="str">
        <f>IF(ISNA(VLOOKUP($E86,'SR Nats SS'!$A$12:$F$986,6,FALSE))=TRUE,"0",VLOOKUP($E86,'SR Nats SS'!$A$12:$F$986,6,FALSE))</f>
        <v>0</v>
      </c>
      <c r="AI86" s="4" t="str">
        <f>IF(ISNA(VLOOKUP($E86,'SR Nats BA'!$A$12:$F$986,6,FALSE))=TRUE,"0",VLOOKUP($E86,'SR Nats BA'!$A$12:$F$986,6,FALSE))</f>
        <v>0</v>
      </c>
      <c r="AJ86" s="4"/>
      <c r="AK86" s="4"/>
      <c r="AL86" s="4"/>
      <c r="AM86" s="4"/>
      <c r="AN86" s="4"/>
      <c r="AO86" s="4"/>
      <c r="AP86" s="5"/>
      <c r="AQ86" s="5"/>
      <c r="AR86" s="5"/>
      <c r="AS86" s="5">
        <v>0</v>
      </c>
      <c r="AT86" s="5">
        <v>0</v>
      </c>
      <c r="AU86" s="5">
        <v>0</v>
      </c>
    </row>
    <row r="87" spans="1:47" ht="18" customHeight="1" x14ac:dyDescent="0.15">
      <c r="A87" s="64" t="s">
        <v>181</v>
      </c>
      <c r="B87" s="60"/>
      <c r="C87" s="60" t="s">
        <v>32</v>
      </c>
      <c r="D87" s="60" t="s">
        <v>59</v>
      </c>
      <c r="E87" s="61" t="s">
        <v>238</v>
      </c>
      <c r="F87" s="129"/>
      <c r="G87" s="59">
        <f>H87</f>
        <v>82</v>
      </c>
      <c r="H87" s="4">
        <f>RANK(L87,$L$6:$L$95,0)</f>
        <v>82</v>
      </c>
      <c r="I87" s="4">
        <f>LARGE(($N87:$AZ87),1)</f>
        <v>60.967741935483787</v>
      </c>
      <c r="J87" s="4">
        <f>LARGE(($N87:$AZ87),2)</f>
        <v>47.41935483870958</v>
      </c>
      <c r="K87" s="4">
        <f>LARGE(($N87:$AZ87),3)</f>
        <v>0</v>
      </c>
      <c r="L87" s="5">
        <f>SUM(I87+J87+K87)</f>
        <v>108.38709677419337</v>
      </c>
      <c r="M87" s="6"/>
      <c r="N87" s="4">
        <v>0</v>
      </c>
      <c r="O87" s="4">
        <v>0</v>
      </c>
      <c r="P87" s="4" t="str">
        <f>IF(ISNA(VLOOKUP($E87,'TT Horseshoe SS-1'!$A$12:$F$986,6,FALSE))=TRUE,"0",VLOOKUP($E87,'TT Horseshoe SS-1'!$A$12:$F$986,6,FALSE))</f>
        <v>0</v>
      </c>
      <c r="Q87" s="4" t="str">
        <f>IF(ISNA(VLOOKUP($E87,'TT Horseshoe SS-2'!$A$12:$F$986,6,FALSE))=TRUE,"0",VLOOKUP($E87,'TT Horseshoe SS-2'!$A$12:$F$986,6,FALSE))</f>
        <v>0</v>
      </c>
      <c r="R87" s="4" t="str">
        <f>IF(ISNA(VLOOKUP($E87,'NorAm Copper SS'!$A$12:$F$986,6,FALSE))=TRUE,"0",VLOOKUP($E87,'NorAm Copper SS'!$A$12:$F$986,6,FALSE))</f>
        <v>0</v>
      </c>
      <c r="S87" s="4" t="str">
        <f>IF(ISNA(VLOOKUP($E87,'CC Sun Peaks BA'!$A$12:$F$986,6,FALSE))=TRUE,"0",VLOOKUP($E87,'CC Sun Peaks BA'!$A$12:$F$986,6,FALSE))</f>
        <v>0</v>
      </c>
      <c r="T87" s="4" t="str">
        <f>IF(ISNA(VLOOKUP($E87,'CC Sun Peaks SS'!$A$12:$F$986,6,FALSE))=TRUE,"0",VLOOKUP($E87,'CC Sun Peaks SS'!$A$12:$F$986,6,FALSE))</f>
        <v>0</v>
      </c>
      <c r="U87" s="4" t="str">
        <f>IF(ISNA(VLOOKUP($E87,'TT MSLM SS-1'!$A$12:$F$986,6,FALSE))=TRUE,"0",VLOOKUP($E87,'TT MSLM SS-1'!$A$12:$F$986,6,FALSE))</f>
        <v>0</v>
      </c>
      <c r="V87" s="4" t="str">
        <f>IF(ISNA(VLOOKUP($E87,'TT MSLM SS-2'!$A$12:$F$986,6,FALSE))=TRUE,"0",VLOOKUP($E87,'TT MSLM SS-2'!$A$12:$F$986,6,FALSE))</f>
        <v>0</v>
      </c>
      <c r="W87" s="4" t="str">
        <f>IF(ISNA(VLOOKUP($E87,'NorAm Mammoth SS'!$A$12:$F$986,6,FALSE))=TRUE,"0",VLOOKUP($E87,'NorAm Mammoth SS'!$A$12:$F$986,6,FALSE))</f>
        <v>0</v>
      </c>
      <c r="X87" s="4">
        <f>IF(ISNA(VLOOKUP($E87,'PROV SS'!$A$12:$F$986,6,FALSE))=TRUE,"0",VLOOKUP($E87,'PROV SS'!$A$12:$F$986,6,FALSE))</f>
        <v>47.41935483870958</v>
      </c>
      <c r="Y87" s="4">
        <f>IF(ISNA(VLOOKUP($E87,'PROV BA'!$A$12:$F$986,6,FALSE))=TRUE,"0",VLOOKUP($E87,'PROV BA'!$A$12:$F$986,6,FALSE))</f>
        <v>60.967741935483787</v>
      </c>
      <c r="Z87" s="4" t="str">
        <f>IF(ISNA(VLOOKUP($E87,'CC Horseshoe BA-1'!$A$12:$H$986,8,FALSE))=TRUE,"0",VLOOKUP($E87,'CC Horseshoe BA-1'!$A$12:$H$986,8,FALSE))</f>
        <v>0</v>
      </c>
      <c r="AA87" s="4" t="str">
        <f>IF(ISNA(VLOOKUP($E87,'CC Horseshoe BA-2'!$A$12:$F$986,6,FALSE))=TRUE,"0",VLOOKUP($E87,'CC Horseshoe BA-2'!$A$12:$F$986,6,FALSE))</f>
        <v>0</v>
      </c>
      <c r="AB87" s="4" t="str">
        <f>IF(ISNA(VLOOKUP($E87,'NorAm Aspen SS'!$A$12:$F$986,6,FALSE))=TRUE,"0",VLOOKUP($E87,'NorAm Aspen SS'!$A$12:$F$986,6,FALSE))</f>
        <v>0</v>
      </c>
      <c r="AC87" s="4" t="str">
        <f>IF(ISNA(VLOOKUP($E87,'JR+CC Halfpipe'!$A$12:$F$986,6,FALSE))=TRUE,"0",VLOOKUP($E87,'JR+CC Halfpipe'!$A$12:$F$986,6,FALSE))</f>
        <v>0</v>
      </c>
      <c r="AD87" s="4" t="str">
        <f>IF(ISNA(VLOOKUP($E87,'JR Nat SS'!$A$12:$F$986,6,FALSE))=TRUE,"0",VLOOKUP($E87,'JR Nat SS'!$A$12:$F$986,6,FALSE))</f>
        <v>0</v>
      </c>
      <c r="AE87" s="4" t="str">
        <f>IF(ISNA(VLOOKUP($E87,'JR Nat BA'!$A$12:$F$986,6,FALSE))=TRUE,"0",VLOOKUP($E87,'JR Nat BA'!$A$12:$F$986,6,FALSE))</f>
        <v>0</v>
      </c>
      <c r="AF87" s="4" t="str">
        <f>IF(ISNA(VLOOKUP($E87,'NorAm Stoneham SS'!$A$12:$F$986,6,FALSE))=TRUE,"0",VLOOKUP($E87,'NorAm Stoneham SS'!$A$12:$F$986,6,FALSE))</f>
        <v>0</v>
      </c>
      <c r="AG87" s="4" t="str">
        <f>IF(ISNA(VLOOKUP($E87,'NorAm Stoneham BA'!$A$12:$H$987,8,FALSE))=TRUE,"0",VLOOKUP($E87,'NorAm Stoneham BA'!$A$12:$H$987,8,FALSE))</f>
        <v>0</v>
      </c>
      <c r="AH87" s="4" t="str">
        <f>IF(ISNA(VLOOKUP($E87,'SR Nats SS'!$A$12:$F$986,6,FALSE))=TRUE,"0",VLOOKUP($E87,'SR Nats SS'!$A$12:$F$986,6,FALSE))</f>
        <v>0</v>
      </c>
      <c r="AI87" s="4" t="str">
        <f>IF(ISNA(VLOOKUP($E87,'SR Nats BA'!$A$12:$F$986,6,FALSE))=TRUE,"0",VLOOKUP($E87,'SR Nats BA'!$A$12:$F$986,6,FALSE))</f>
        <v>0</v>
      </c>
      <c r="AJ87" s="4"/>
      <c r="AK87" s="4"/>
      <c r="AL87" s="4"/>
      <c r="AM87" s="4"/>
      <c r="AN87" s="4"/>
      <c r="AO87" s="4"/>
      <c r="AP87" s="5"/>
      <c r="AQ87" s="5"/>
      <c r="AR87" s="5"/>
      <c r="AS87" s="5">
        <v>0</v>
      </c>
      <c r="AT87" s="5">
        <v>0</v>
      </c>
      <c r="AU87" s="5">
        <v>0</v>
      </c>
    </row>
    <row r="88" spans="1:47" ht="18" customHeight="1" x14ac:dyDescent="0.15">
      <c r="A88" s="64" t="s">
        <v>43</v>
      </c>
      <c r="B88" s="60"/>
      <c r="C88" s="60" t="s">
        <v>32</v>
      </c>
      <c r="D88" s="60" t="s">
        <v>59</v>
      </c>
      <c r="E88" s="61" t="s">
        <v>222</v>
      </c>
      <c r="F88" s="129"/>
      <c r="G88" s="59">
        <f>H88</f>
        <v>83</v>
      </c>
      <c r="H88" s="4">
        <f>RANK(L88,$L$6:$L$95,0)</f>
        <v>83</v>
      </c>
      <c r="I88" s="4">
        <f>LARGE(($N88:$AZ88),1)</f>
        <v>61.199999999999804</v>
      </c>
      <c r="J88" s="4">
        <f>LARGE(($N88:$AZ88),2)</f>
        <v>46.153846153846075</v>
      </c>
      <c r="K88" s="4">
        <f>LARGE(($N88:$AZ88),3)</f>
        <v>0</v>
      </c>
      <c r="L88" s="5">
        <f>SUM(I88+J88+K88)</f>
        <v>107.35384615384588</v>
      </c>
      <c r="M88" s="6"/>
      <c r="N88" s="4">
        <v>0</v>
      </c>
      <c r="O88" s="4">
        <v>0</v>
      </c>
      <c r="P88" s="4" t="str">
        <f>IF(ISNA(VLOOKUP($E88,'TT Horseshoe SS-1'!$A$12:$F$986,6,FALSE))=TRUE,"0",VLOOKUP($E88,'TT Horseshoe SS-1'!$A$12:$F$986,6,FALSE))</f>
        <v>0</v>
      </c>
      <c r="Q88" s="4" t="str">
        <f>IF(ISNA(VLOOKUP($E88,'TT Horseshoe SS-2'!$A$12:$F$986,6,FALSE))=TRUE,"0",VLOOKUP($E88,'TT Horseshoe SS-2'!$A$12:$F$986,6,FALSE))</f>
        <v>0</v>
      </c>
      <c r="R88" s="4" t="str">
        <f>IF(ISNA(VLOOKUP($E88,'NorAm Copper SS'!$A$12:$F$986,6,FALSE))=TRUE,"0",VLOOKUP($E88,'NorAm Copper SS'!$A$12:$F$986,6,FALSE))</f>
        <v>0</v>
      </c>
      <c r="S88" s="4" t="str">
        <f>IF(ISNA(VLOOKUP($E88,'CC Sun Peaks BA'!$A$12:$F$986,6,FALSE))=TRUE,"0",VLOOKUP($E88,'CC Sun Peaks BA'!$A$12:$F$986,6,FALSE))</f>
        <v>0</v>
      </c>
      <c r="T88" s="4" t="str">
        <f>IF(ISNA(VLOOKUP($E88,'CC Sun Peaks SS'!$A$12:$F$986,6,FALSE))=TRUE,"0",VLOOKUP($E88,'CC Sun Peaks SS'!$A$12:$F$986,6,FALSE))</f>
        <v>0</v>
      </c>
      <c r="U88" s="4">
        <f>IF(ISNA(VLOOKUP($E88,'TT MSLM SS-1'!$A$12:$F$986,6,FALSE))=TRUE,"0",VLOOKUP($E88,'TT MSLM SS-1'!$A$12:$F$986,6,FALSE))</f>
        <v>46.153846153846075</v>
      </c>
      <c r="V88" s="4">
        <f>IF(ISNA(VLOOKUP($E88,'TT MSLM SS-2'!$A$12:$F$986,6,FALSE))=TRUE,"0",VLOOKUP($E88,'TT MSLM SS-2'!$A$12:$F$986,6,FALSE))</f>
        <v>61.199999999999804</v>
      </c>
      <c r="W88" s="4" t="str">
        <f>IF(ISNA(VLOOKUP($E88,'NorAm Mammoth SS'!$A$12:$F$986,6,FALSE))=TRUE,"0",VLOOKUP($E88,'NorAm Mammoth SS'!$A$12:$F$986,6,FALSE))</f>
        <v>0</v>
      </c>
      <c r="X88" s="4" t="str">
        <f>IF(ISNA(VLOOKUP($E88,'PROV SS'!$A$12:$F$986,6,FALSE))=TRUE,"0",VLOOKUP($E88,'PROV SS'!$A$12:$F$986,6,FALSE))</f>
        <v>0</v>
      </c>
      <c r="Y88" s="4" t="str">
        <f>IF(ISNA(VLOOKUP($E88,'PROV BA'!$A$12:$F$986,6,FALSE))=TRUE,"0",VLOOKUP($E88,'PROV BA'!$A$12:$F$986,6,FALSE))</f>
        <v>0</v>
      </c>
      <c r="Z88" s="4" t="str">
        <f>IF(ISNA(VLOOKUP($E88,'CC Horseshoe BA-1'!$A$12:$H$986,8,FALSE))=TRUE,"0",VLOOKUP($E88,'CC Horseshoe BA-1'!$A$12:$H$986,8,FALSE))</f>
        <v>0</v>
      </c>
      <c r="AA88" s="4" t="str">
        <f>IF(ISNA(VLOOKUP($E88,'CC Horseshoe BA-2'!$A$12:$F$986,6,FALSE))=TRUE,"0",VLOOKUP($E88,'CC Horseshoe BA-2'!$A$12:$F$986,6,FALSE))</f>
        <v>0</v>
      </c>
      <c r="AB88" s="4" t="str">
        <f>IF(ISNA(VLOOKUP($E88,'NorAm Aspen SS'!$A$12:$F$986,6,FALSE))=TRUE,"0",VLOOKUP($E88,'NorAm Aspen SS'!$A$12:$F$986,6,FALSE))</f>
        <v>0</v>
      </c>
      <c r="AC88" s="4" t="str">
        <f>IF(ISNA(VLOOKUP($E88,'JR+CC Halfpipe'!$A$12:$F$986,6,FALSE))=TRUE,"0",VLOOKUP($E88,'JR+CC Halfpipe'!$A$12:$F$986,6,FALSE))</f>
        <v>0</v>
      </c>
      <c r="AD88" s="4" t="str">
        <f>IF(ISNA(VLOOKUP($E88,'JR Nat SS'!$A$12:$F$986,6,FALSE))=TRUE,"0",VLOOKUP($E88,'JR Nat SS'!$A$12:$F$986,6,FALSE))</f>
        <v>0</v>
      </c>
      <c r="AE88" s="4" t="str">
        <f>IF(ISNA(VLOOKUP($E88,'JR Nat BA'!$A$12:$F$986,6,FALSE))=TRUE,"0",VLOOKUP($E88,'JR Nat BA'!$A$12:$F$986,6,FALSE))</f>
        <v>0</v>
      </c>
      <c r="AF88" s="4" t="str">
        <f>IF(ISNA(VLOOKUP($E88,'NorAm Stoneham SS'!$A$12:$F$986,6,FALSE))=TRUE,"0",VLOOKUP($E88,'NorAm Stoneham SS'!$A$12:$F$986,6,FALSE))</f>
        <v>0</v>
      </c>
      <c r="AG88" s="4" t="str">
        <f>IF(ISNA(VLOOKUP($E88,'NorAm Stoneham BA'!$A$12:$H$987,8,FALSE))=TRUE,"0",VLOOKUP($E88,'NorAm Stoneham BA'!$A$12:$H$987,8,FALSE))</f>
        <v>0</v>
      </c>
      <c r="AH88" s="4" t="str">
        <f>IF(ISNA(VLOOKUP($E88,'SR Nats SS'!$A$12:$F$986,6,FALSE))=TRUE,"0",VLOOKUP($E88,'SR Nats SS'!$A$12:$F$986,6,FALSE))</f>
        <v>0</v>
      </c>
      <c r="AI88" s="4" t="str">
        <f>IF(ISNA(VLOOKUP($E88,'SR Nats BA'!$A$12:$F$986,6,FALSE))=TRUE,"0",VLOOKUP($E88,'SR Nats BA'!$A$12:$F$986,6,FALSE))</f>
        <v>0</v>
      </c>
      <c r="AJ88" s="4"/>
      <c r="AK88" s="4"/>
      <c r="AL88" s="4"/>
      <c r="AM88" s="4"/>
      <c r="AN88" s="4"/>
      <c r="AO88" s="4"/>
      <c r="AP88" s="5"/>
      <c r="AQ88" s="5"/>
      <c r="AR88" s="5"/>
      <c r="AS88" s="5">
        <v>0</v>
      </c>
      <c r="AT88" s="5">
        <v>0</v>
      </c>
      <c r="AU88" s="5">
        <v>0</v>
      </c>
    </row>
    <row r="89" spans="1:47" ht="18" customHeight="1" x14ac:dyDescent="0.15">
      <c r="A89" s="64" t="s">
        <v>45</v>
      </c>
      <c r="B89" s="60"/>
      <c r="C89" s="60" t="s">
        <v>32</v>
      </c>
      <c r="D89" s="60" t="s">
        <v>29</v>
      </c>
      <c r="E89" s="61" t="s">
        <v>230</v>
      </c>
      <c r="F89" s="129"/>
      <c r="G89" s="59">
        <f>H89</f>
        <v>84</v>
      </c>
      <c r="H89" s="4">
        <f>RANK(L89,$L$6:$L$95,0)</f>
        <v>84</v>
      </c>
      <c r="I89" s="4">
        <f>LARGE(($N89:$AZ89),1)</f>
        <v>89.999999999999943</v>
      </c>
      <c r="J89" s="4">
        <f>LARGE(($N89:$AZ89),2)</f>
        <v>0</v>
      </c>
      <c r="K89" s="4">
        <f>LARGE(($N89:$AZ89),3)</f>
        <v>0</v>
      </c>
      <c r="L89" s="5">
        <f>SUM(I89+J89+K89)</f>
        <v>89.999999999999943</v>
      </c>
      <c r="M89" s="6"/>
      <c r="N89" s="4">
        <v>0</v>
      </c>
      <c r="O89" s="4">
        <v>0</v>
      </c>
      <c r="P89" s="4" t="str">
        <f>IF(ISNA(VLOOKUP($E89,'TT Horseshoe SS-1'!$A$12:$F$986,6,FALSE))=TRUE,"0",VLOOKUP($E89,'TT Horseshoe SS-1'!$A$12:$F$986,6,FALSE))</f>
        <v>0</v>
      </c>
      <c r="Q89" s="4" t="str">
        <f>IF(ISNA(VLOOKUP($E89,'TT Horseshoe SS-2'!$A$12:$F$986,6,FALSE))=TRUE,"0",VLOOKUP($E89,'TT Horseshoe SS-2'!$A$12:$F$986,6,FALSE))</f>
        <v>0</v>
      </c>
      <c r="R89" s="4" t="str">
        <f>IF(ISNA(VLOOKUP($E89,'NorAm Copper SS'!$A$12:$F$986,6,FALSE))=TRUE,"0",VLOOKUP($E89,'NorAm Copper SS'!$A$12:$F$986,6,FALSE))</f>
        <v>0</v>
      </c>
      <c r="S89" s="4" t="str">
        <f>IF(ISNA(VLOOKUP($E89,'CC Sun Peaks BA'!$A$12:$F$986,6,FALSE))=TRUE,"0",VLOOKUP($E89,'CC Sun Peaks BA'!$A$12:$F$986,6,FALSE))</f>
        <v>0</v>
      </c>
      <c r="T89" s="4" t="str">
        <f>IF(ISNA(VLOOKUP($E89,'CC Sun Peaks SS'!$A$12:$F$986,6,FALSE))=TRUE,"0",VLOOKUP($E89,'CC Sun Peaks SS'!$A$12:$F$986,6,FALSE))</f>
        <v>0</v>
      </c>
      <c r="U89" s="4" t="str">
        <f>IF(ISNA(VLOOKUP($E89,'TT MSLM SS-1'!$A$12:$F$986,6,FALSE))=TRUE,"0",VLOOKUP($E89,'TT MSLM SS-1'!$A$12:$F$986,6,FALSE))</f>
        <v>0</v>
      </c>
      <c r="V89" s="4" t="str">
        <f>IF(ISNA(VLOOKUP($E89,'TT MSLM SS-2'!$A$12:$F$986,6,FALSE))=TRUE,"0",VLOOKUP($E89,'TT MSLM SS-2'!$A$12:$F$986,6,FALSE))</f>
        <v>0</v>
      </c>
      <c r="W89" s="4" t="str">
        <f>IF(ISNA(VLOOKUP($E89,'NorAm Mammoth SS'!$A$12:$F$986,6,FALSE))=TRUE,"0",VLOOKUP($E89,'NorAm Mammoth SS'!$A$12:$F$986,6,FALSE))</f>
        <v>0</v>
      </c>
      <c r="X89" s="4">
        <f>IF(ISNA(VLOOKUP($E89,'PROV SS'!$A$12:$F$986,6,FALSE))=TRUE,"0",VLOOKUP($E89,'PROV SS'!$A$12:$F$986,6,FALSE))</f>
        <v>89.999999999999943</v>
      </c>
      <c r="Y89" s="4">
        <f>IF(ISNA(VLOOKUP($E89,'PROV BA'!$A$12:$F$986,6,FALSE))=TRUE,"0",VLOOKUP($E89,'PROV BA'!$A$12:$F$986,6,FALSE))</f>
        <v>0</v>
      </c>
      <c r="Z89" s="4" t="str">
        <f>IF(ISNA(VLOOKUP($E89,'CC Horseshoe BA-1'!$A$12:$H$986,8,FALSE))=TRUE,"0",VLOOKUP($E89,'CC Horseshoe BA-1'!$A$12:$H$986,8,FALSE))</f>
        <v>0</v>
      </c>
      <c r="AA89" s="4" t="str">
        <f>IF(ISNA(VLOOKUP($E89,'CC Horseshoe BA-2'!$A$12:$F$986,6,FALSE))=TRUE,"0",VLOOKUP($E89,'CC Horseshoe BA-2'!$A$12:$F$986,6,FALSE))</f>
        <v>0</v>
      </c>
      <c r="AB89" s="4" t="str">
        <f>IF(ISNA(VLOOKUP($E89,'NorAm Aspen SS'!$A$12:$F$986,6,FALSE))=TRUE,"0",VLOOKUP($E89,'NorAm Aspen SS'!$A$12:$F$986,6,FALSE))</f>
        <v>0</v>
      </c>
      <c r="AC89" s="4" t="str">
        <f>IF(ISNA(VLOOKUP($E89,'JR+CC Halfpipe'!$A$12:$F$986,6,FALSE))=TRUE,"0",VLOOKUP($E89,'JR+CC Halfpipe'!$A$12:$F$986,6,FALSE))</f>
        <v>0</v>
      </c>
      <c r="AD89" s="4" t="str">
        <f>IF(ISNA(VLOOKUP($E89,'JR Nat SS'!$A$12:$F$986,6,FALSE))=TRUE,"0",VLOOKUP($E89,'JR Nat SS'!$A$12:$F$986,6,FALSE))</f>
        <v>0</v>
      </c>
      <c r="AE89" s="4" t="str">
        <f>IF(ISNA(VLOOKUP($E89,'JR Nat BA'!$A$12:$F$986,6,FALSE))=TRUE,"0",VLOOKUP($E89,'JR Nat BA'!$A$12:$F$986,6,FALSE))</f>
        <v>0</v>
      </c>
      <c r="AF89" s="4" t="str">
        <f>IF(ISNA(VLOOKUP($E89,'NorAm Stoneham SS'!$A$12:$F$986,6,FALSE))=TRUE,"0",VLOOKUP($E89,'NorAm Stoneham SS'!$A$12:$F$986,6,FALSE))</f>
        <v>0</v>
      </c>
      <c r="AG89" s="4" t="str">
        <f>IF(ISNA(VLOOKUP($E89,'NorAm Stoneham BA'!$A$12:$H$987,8,FALSE))=TRUE,"0",VLOOKUP($E89,'NorAm Stoneham BA'!$A$12:$H$987,8,FALSE))</f>
        <v>0</v>
      </c>
      <c r="AH89" s="4" t="str">
        <f>IF(ISNA(VLOOKUP($E89,'SR Nats SS'!$A$12:$F$986,6,FALSE))=TRUE,"0",VLOOKUP($E89,'SR Nats SS'!$A$12:$F$986,6,FALSE))</f>
        <v>0</v>
      </c>
      <c r="AI89" s="4" t="str">
        <f>IF(ISNA(VLOOKUP($E89,'SR Nats BA'!$A$12:$F$986,6,FALSE))=TRUE,"0",VLOOKUP($E89,'SR Nats BA'!$A$12:$F$986,6,FALSE))</f>
        <v>0</v>
      </c>
      <c r="AJ89" s="4"/>
      <c r="AK89" s="4"/>
      <c r="AL89" s="4"/>
      <c r="AM89" s="4"/>
      <c r="AN89" s="4"/>
      <c r="AO89" s="4"/>
      <c r="AP89" s="5"/>
      <c r="AQ89" s="5"/>
      <c r="AR89" s="5"/>
      <c r="AS89" s="5">
        <v>0</v>
      </c>
      <c r="AT89" s="5">
        <v>0</v>
      </c>
      <c r="AU89" s="5">
        <v>0</v>
      </c>
    </row>
    <row r="90" spans="1:47" ht="18" customHeight="1" x14ac:dyDescent="0.15">
      <c r="A90" s="64" t="s">
        <v>51</v>
      </c>
      <c r="B90" s="60"/>
      <c r="C90" s="60" t="s">
        <v>32</v>
      </c>
      <c r="D90" s="60" t="s">
        <v>48</v>
      </c>
      <c r="E90" s="61" t="s">
        <v>235</v>
      </c>
      <c r="F90" s="129"/>
      <c r="G90" s="59">
        <f>H90</f>
        <v>85</v>
      </c>
      <c r="H90" s="4">
        <f>RANK(L90,$L$6:$L$95,0)</f>
        <v>85</v>
      </c>
      <c r="I90" s="4">
        <f>LARGE(($N90:$AZ90),1)</f>
        <v>70.645161290322505</v>
      </c>
      <c r="J90" s="4">
        <f>LARGE(($N90:$AZ90),2)</f>
        <v>0</v>
      </c>
      <c r="K90" s="4">
        <f>LARGE(($N90:$AZ90),3)</f>
        <v>0</v>
      </c>
      <c r="L90" s="5">
        <f>SUM(I90+J90+K90)</f>
        <v>70.645161290322505</v>
      </c>
      <c r="M90" s="6"/>
      <c r="N90" s="4">
        <v>0</v>
      </c>
      <c r="O90" s="4">
        <v>0</v>
      </c>
      <c r="P90" s="4" t="str">
        <f>IF(ISNA(VLOOKUP($E90,'TT Horseshoe SS-1'!$A$12:$F$986,6,FALSE))=TRUE,"0",VLOOKUP($E90,'TT Horseshoe SS-1'!$A$12:$F$986,6,FALSE))</f>
        <v>0</v>
      </c>
      <c r="Q90" s="4" t="str">
        <f>IF(ISNA(VLOOKUP($E90,'TT Horseshoe SS-2'!$A$12:$F$986,6,FALSE))=TRUE,"0",VLOOKUP($E90,'TT Horseshoe SS-2'!$A$12:$F$986,6,FALSE))</f>
        <v>0</v>
      </c>
      <c r="R90" s="4" t="str">
        <f>IF(ISNA(VLOOKUP($E90,'NorAm Copper SS'!$A$12:$F$986,6,FALSE))=TRUE,"0",VLOOKUP($E90,'NorAm Copper SS'!$A$12:$F$986,6,FALSE))</f>
        <v>0</v>
      </c>
      <c r="S90" s="4" t="str">
        <f>IF(ISNA(VLOOKUP($E90,'CC Sun Peaks BA'!$A$12:$F$986,6,FALSE))=TRUE,"0",VLOOKUP($E90,'CC Sun Peaks BA'!$A$12:$F$986,6,FALSE))</f>
        <v>0</v>
      </c>
      <c r="T90" s="4" t="str">
        <f>IF(ISNA(VLOOKUP($E90,'CC Sun Peaks SS'!$A$12:$F$986,6,FALSE))=TRUE,"0",VLOOKUP($E90,'CC Sun Peaks SS'!$A$12:$F$986,6,FALSE))</f>
        <v>0</v>
      </c>
      <c r="U90" s="4" t="str">
        <f>IF(ISNA(VLOOKUP($E90,'TT MSLM SS-1'!$A$12:$F$986,6,FALSE))=TRUE,"0",VLOOKUP($E90,'TT MSLM SS-1'!$A$12:$F$986,6,FALSE))</f>
        <v>0</v>
      </c>
      <c r="V90" s="4" t="str">
        <f>IF(ISNA(VLOOKUP($E90,'TT MSLM SS-2'!$A$12:$F$986,6,FALSE))=TRUE,"0",VLOOKUP($E90,'TT MSLM SS-2'!$A$12:$F$986,6,FALSE))</f>
        <v>0</v>
      </c>
      <c r="W90" s="4" t="str">
        <f>IF(ISNA(VLOOKUP($E90,'NorAm Mammoth SS'!$A$12:$F$986,6,FALSE))=TRUE,"0",VLOOKUP($E90,'NorAm Mammoth SS'!$A$12:$F$986,6,FALSE))</f>
        <v>0</v>
      </c>
      <c r="X90" s="4">
        <f>IF(ISNA(VLOOKUP($E90,'PROV SS'!$A$12:$F$986,6,FALSE))=TRUE,"0",VLOOKUP($E90,'PROV SS'!$A$12:$F$986,6,FALSE))</f>
        <v>70.645161290322505</v>
      </c>
      <c r="Y90" s="4">
        <f>IF(ISNA(VLOOKUP($E90,'PROV BA'!$A$12:$F$986,6,FALSE))=TRUE,"0",VLOOKUP($E90,'PROV BA'!$A$12:$F$986,6,FALSE))</f>
        <v>0</v>
      </c>
      <c r="Z90" s="4" t="str">
        <f>IF(ISNA(VLOOKUP($E90,'CC Horseshoe BA-1'!$A$12:$H$986,8,FALSE))=TRUE,"0",VLOOKUP($E90,'CC Horseshoe BA-1'!$A$12:$H$986,8,FALSE))</f>
        <v>0</v>
      </c>
      <c r="AA90" s="4" t="str">
        <f>IF(ISNA(VLOOKUP($E90,'CC Horseshoe BA-2'!$A$12:$F$986,6,FALSE))=TRUE,"0",VLOOKUP($E90,'CC Horseshoe BA-2'!$A$12:$F$986,6,FALSE))</f>
        <v>0</v>
      </c>
      <c r="AB90" s="4" t="str">
        <f>IF(ISNA(VLOOKUP($E90,'NorAm Aspen SS'!$A$12:$F$986,6,FALSE))=TRUE,"0",VLOOKUP($E90,'NorAm Aspen SS'!$A$12:$F$986,6,FALSE))</f>
        <v>0</v>
      </c>
      <c r="AC90" s="4" t="str">
        <f>IF(ISNA(VLOOKUP($E90,'JR+CC Halfpipe'!$A$12:$F$986,6,FALSE))=TRUE,"0",VLOOKUP($E90,'JR+CC Halfpipe'!$A$12:$F$986,6,FALSE))</f>
        <v>0</v>
      </c>
      <c r="AD90" s="4" t="str">
        <f>IF(ISNA(VLOOKUP($E90,'JR Nat SS'!$A$12:$F$986,6,FALSE))=TRUE,"0",VLOOKUP($E90,'JR Nat SS'!$A$12:$F$986,6,FALSE))</f>
        <v>0</v>
      </c>
      <c r="AE90" s="4" t="str">
        <f>IF(ISNA(VLOOKUP($E90,'JR Nat BA'!$A$12:$F$986,6,FALSE))=TRUE,"0",VLOOKUP($E90,'JR Nat BA'!$A$12:$F$986,6,FALSE))</f>
        <v>0</v>
      </c>
      <c r="AF90" s="4" t="str">
        <f>IF(ISNA(VLOOKUP($E90,'NorAm Stoneham SS'!$A$12:$F$986,6,FALSE))=TRUE,"0",VLOOKUP($E90,'NorAm Stoneham SS'!$A$12:$F$986,6,FALSE))</f>
        <v>0</v>
      </c>
      <c r="AG90" s="4" t="str">
        <f>IF(ISNA(VLOOKUP($E90,'NorAm Stoneham BA'!$A$12:$H$987,8,FALSE))=TRUE,"0",VLOOKUP($E90,'NorAm Stoneham BA'!$A$12:$H$987,8,FALSE))</f>
        <v>0</v>
      </c>
      <c r="AH90" s="4" t="str">
        <f>IF(ISNA(VLOOKUP($E90,'SR Nats SS'!$A$12:$F$986,6,FALSE))=TRUE,"0",VLOOKUP($E90,'SR Nats SS'!$A$12:$F$986,6,FALSE))</f>
        <v>0</v>
      </c>
      <c r="AI90" s="4" t="str">
        <f>IF(ISNA(VLOOKUP($E90,'SR Nats BA'!$A$12:$F$986,6,FALSE))=TRUE,"0",VLOOKUP($E90,'SR Nats BA'!$A$12:$F$986,6,FALSE))</f>
        <v>0</v>
      </c>
      <c r="AJ90" s="4"/>
      <c r="AK90" s="4"/>
      <c r="AL90" s="4"/>
      <c r="AM90" s="4"/>
      <c r="AN90" s="4"/>
      <c r="AO90" s="4"/>
      <c r="AP90" s="5"/>
      <c r="AQ90" s="5"/>
      <c r="AR90" s="5"/>
      <c r="AS90" s="5">
        <v>0</v>
      </c>
      <c r="AT90" s="5">
        <v>0</v>
      </c>
      <c r="AU90" s="5">
        <v>0</v>
      </c>
    </row>
    <row r="91" spans="1:47" ht="18" customHeight="1" x14ac:dyDescent="0.15">
      <c r="A91" s="64" t="s">
        <v>43</v>
      </c>
      <c r="B91" s="60"/>
      <c r="C91" s="60" t="s">
        <v>32</v>
      </c>
      <c r="D91" s="60" t="s">
        <v>29</v>
      </c>
      <c r="E91" s="61" t="s">
        <v>214</v>
      </c>
      <c r="F91" s="129"/>
      <c r="G91" s="59">
        <f>H91</f>
        <v>86</v>
      </c>
      <c r="H91" s="4">
        <f>RANK(L91,$L$6:$L$95,0)</f>
        <v>86</v>
      </c>
      <c r="I91" s="4">
        <f>LARGE(($N91:$AZ91),1)</f>
        <v>64.615384615384528</v>
      </c>
      <c r="J91" s="4">
        <f>LARGE(($N91:$AZ91),2)</f>
        <v>0</v>
      </c>
      <c r="K91" s="4">
        <f>LARGE(($N91:$AZ91),3)</f>
        <v>0</v>
      </c>
      <c r="L91" s="5">
        <f>SUM(I91+J91+K91)</f>
        <v>64.615384615384528</v>
      </c>
      <c r="M91" s="6"/>
      <c r="N91" s="4">
        <v>0</v>
      </c>
      <c r="O91" s="4">
        <v>0</v>
      </c>
      <c r="P91" s="4" t="str">
        <f>IF(ISNA(VLOOKUP($E91,'TT Horseshoe SS-1'!$A$12:$F$986,6,FALSE))=TRUE,"0",VLOOKUP($E91,'TT Horseshoe SS-1'!$A$12:$F$986,6,FALSE))</f>
        <v>0</v>
      </c>
      <c r="Q91" s="4" t="str">
        <f>IF(ISNA(VLOOKUP($E91,'TT Horseshoe SS-2'!$A$12:$F$986,6,FALSE))=TRUE,"0",VLOOKUP($E91,'TT Horseshoe SS-2'!$A$12:$F$986,6,FALSE))</f>
        <v>0</v>
      </c>
      <c r="R91" s="4" t="str">
        <f>IF(ISNA(VLOOKUP($E91,'NorAm Copper SS'!$A$12:$F$986,6,FALSE))=TRUE,"0",VLOOKUP($E91,'NorAm Copper SS'!$A$12:$F$986,6,FALSE))</f>
        <v>0</v>
      </c>
      <c r="S91" s="4" t="str">
        <f>IF(ISNA(VLOOKUP($E91,'CC Sun Peaks BA'!$A$12:$F$986,6,FALSE))=TRUE,"0",VLOOKUP($E91,'CC Sun Peaks BA'!$A$12:$F$986,6,FALSE))</f>
        <v>0</v>
      </c>
      <c r="T91" s="4" t="str">
        <f>IF(ISNA(VLOOKUP($E91,'CC Sun Peaks SS'!$A$12:$F$986,6,FALSE))=TRUE,"0",VLOOKUP($E91,'CC Sun Peaks SS'!$A$12:$F$986,6,FALSE))</f>
        <v>0</v>
      </c>
      <c r="U91" s="4">
        <f>IF(ISNA(VLOOKUP($E91,'TT MSLM SS-1'!$A$12:$F$986,6,FALSE))=TRUE,"0",VLOOKUP($E91,'TT MSLM SS-1'!$A$12:$F$986,6,FALSE))</f>
        <v>64.615384615384528</v>
      </c>
      <c r="V91" s="4">
        <f>IF(ISNA(VLOOKUP($E91,'TT MSLM SS-2'!$A$12:$F$986,6,FALSE))=TRUE,"0",VLOOKUP($E91,'TT MSLM SS-2'!$A$12:$F$986,6,FALSE))</f>
        <v>0</v>
      </c>
      <c r="W91" s="4" t="str">
        <f>IF(ISNA(VLOOKUP($E91,'NorAm Mammoth SS'!$A$12:$F$986,6,FALSE))=TRUE,"0",VLOOKUP($E91,'NorAm Mammoth SS'!$A$12:$F$986,6,FALSE))</f>
        <v>0</v>
      </c>
      <c r="X91" s="4" t="str">
        <f>IF(ISNA(VLOOKUP($E91,'PROV SS'!$A$12:$F$986,6,FALSE))=TRUE,"0",VLOOKUP($E91,'PROV SS'!$A$12:$F$986,6,FALSE))</f>
        <v>0</v>
      </c>
      <c r="Y91" s="4" t="str">
        <f>IF(ISNA(VLOOKUP($E91,'PROV BA'!$A$12:$F$986,6,FALSE))=TRUE,"0",VLOOKUP($E91,'PROV BA'!$A$12:$F$986,6,FALSE))</f>
        <v>0</v>
      </c>
      <c r="Z91" s="4" t="str">
        <f>IF(ISNA(VLOOKUP($E91,'CC Horseshoe BA-1'!$A$12:$H$986,8,FALSE))=TRUE,"0",VLOOKUP($E91,'CC Horseshoe BA-1'!$A$12:$H$986,8,FALSE))</f>
        <v>0</v>
      </c>
      <c r="AA91" s="4" t="str">
        <f>IF(ISNA(VLOOKUP($E91,'CC Horseshoe BA-2'!$A$12:$F$986,6,FALSE))=TRUE,"0",VLOOKUP($E91,'CC Horseshoe BA-2'!$A$12:$F$986,6,FALSE))</f>
        <v>0</v>
      </c>
      <c r="AB91" s="4" t="str">
        <f>IF(ISNA(VLOOKUP($E91,'NorAm Aspen SS'!$A$12:$F$986,6,FALSE))=TRUE,"0",VLOOKUP($E91,'NorAm Aspen SS'!$A$12:$F$986,6,FALSE))</f>
        <v>0</v>
      </c>
      <c r="AC91" s="4" t="str">
        <f>IF(ISNA(VLOOKUP($E91,'JR+CC Halfpipe'!$A$12:$F$986,6,FALSE))=TRUE,"0",VLOOKUP($E91,'JR+CC Halfpipe'!$A$12:$F$986,6,FALSE))</f>
        <v>0</v>
      </c>
      <c r="AD91" s="4" t="str">
        <f>IF(ISNA(VLOOKUP($E91,'JR Nat SS'!$A$12:$F$986,6,FALSE))=TRUE,"0",VLOOKUP($E91,'JR Nat SS'!$A$12:$F$986,6,FALSE))</f>
        <v>0</v>
      </c>
      <c r="AE91" s="4" t="str">
        <f>IF(ISNA(VLOOKUP($E91,'JR Nat BA'!$A$12:$F$986,6,FALSE))=TRUE,"0",VLOOKUP($E91,'JR Nat BA'!$A$12:$F$986,6,FALSE))</f>
        <v>0</v>
      </c>
      <c r="AF91" s="4" t="str">
        <f>IF(ISNA(VLOOKUP($E91,'NorAm Stoneham SS'!$A$12:$F$986,6,FALSE))=TRUE,"0",VLOOKUP($E91,'NorAm Stoneham SS'!$A$12:$F$986,6,FALSE))</f>
        <v>0</v>
      </c>
      <c r="AG91" s="4" t="str">
        <f>IF(ISNA(VLOOKUP($E91,'NorAm Stoneham BA'!$A$12:$H$987,8,FALSE))=TRUE,"0",VLOOKUP($E91,'NorAm Stoneham BA'!$A$12:$H$987,8,FALSE))</f>
        <v>0</v>
      </c>
      <c r="AH91" s="4" t="str">
        <f>IF(ISNA(VLOOKUP($E91,'SR Nats SS'!$A$12:$F$986,6,FALSE))=TRUE,"0",VLOOKUP($E91,'SR Nats SS'!$A$12:$F$986,6,FALSE))</f>
        <v>0</v>
      </c>
      <c r="AI91" s="4" t="str">
        <f>IF(ISNA(VLOOKUP($E91,'SR Nats BA'!$A$12:$F$986,6,FALSE))=TRUE,"0",VLOOKUP($E91,'SR Nats BA'!$A$12:$F$986,6,FALSE))</f>
        <v>0</v>
      </c>
      <c r="AJ91" s="4"/>
      <c r="AK91" s="4"/>
      <c r="AL91" s="4"/>
      <c r="AM91" s="4"/>
      <c r="AN91" s="4"/>
      <c r="AO91" s="4"/>
      <c r="AP91" s="5"/>
      <c r="AQ91" s="5"/>
      <c r="AR91" s="5"/>
      <c r="AS91" s="5"/>
      <c r="AT91" s="5"/>
      <c r="AU91" s="5"/>
    </row>
    <row r="92" spans="1:47" ht="18" customHeight="1" x14ac:dyDescent="0.15">
      <c r="A92" s="64" t="s">
        <v>45</v>
      </c>
      <c r="B92" s="60"/>
      <c r="C92" s="60" t="s">
        <v>32</v>
      </c>
      <c r="D92" s="60" t="s">
        <v>59</v>
      </c>
      <c r="E92" s="61" t="s">
        <v>239</v>
      </c>
      <c r="F92" s="129"/>
      <c r="G92" s="59">
        <f>H92</f>
        <v>87</v>
      </c>
      <c r="H92" s="4">
        <f>RANK(L92,$L$6:$L$95,0)</f>
        <v>87</v>
      </c>
      <c r="I92" s="4">
        <f>LARGE(($N92:$AZ92),1)</f>
        <v>59.032258064516043</v>
      </c>
      <c r="J92" s="4">
        <f>LARGE(($N92:$AZ92),2)</f>
        <v>0</v>
      </c>
      <c r="K92" s="4">
        <f>LARGE(($N92:$AZ92),3)</f>
        <v>0</v>
      </c>
      <c r="L92" s="5">
        <f>SUM(I92+J92+K92)</f>
        <v>59.032258064516043</v>
      </c>
      <c r="M92" s="6"/>
      <c r="N92" s="4">
        <v>0</v>
      </c>
      <c r="O92" s="4">
        <v>0</v>
      </c>
      <c r="P92" s="4" t="str">
        <f>IF(ISNA(VLOOKUP($E92,'TT Horseshoe SS-1'!$A$12:$F$986,6,FALSE))=TRUE,"0",VLOOKUP($E92,'TT Horseshoe SS-1'!$A$12:$F$986,6,FALSE))</f>
        <v>0</v>
      </c>
      <c r="Q92" s="4" t="str">
        <f>IF(ISNA(VLOOKUP($E92,'TT Horseshoe SS-2'!$A$12:$F$986,6,FALSE))=TRUE,"0",VLOOKUP($E92,'TT Horseshoe SS-2'!$A$12:$F$986,6,FALSE))</f>
        <v>0</v>
      </c>
      <c r="R92" s="4" t="str">
        <f>IF(ISNA(VLOOKUP($E92,'NorAm Copper SS'!$A$12:$F$986,6,FALSE))=TRUE,"0",VLOOKUP($E92,'NorAm Copper SS'!$A$12:$F$986,6,FALSE))</f>
        <v>0</v>
      </c>
      <c r="S92" s="4" t="str">
        <f>IF(ISNA(VLOOKUP($E92,'CC Sun Peaks BA'!$A$12:$F$986,6,FALSE))=TRUE,"0",VLOOKUP($E92,'CC Sun Peaks BA'!$A$12:$F$986,6,FALSE))</f>
        <v>0</v>
      </c>
      <c r="T92" s="4" t="str">
        <f>IF(ISNA(VLOOKUP($E92,'CC Sun Peaks SS'!$A$12:$F$986,6,FALSE))=TRUE,"0",VLOOKUP($E92,'CC Sun Peaks SS'!$A$12:$F$986,6,FALSE))</f>
        <v>0</v>
      </c>
      <c r="U92" s="4" t="str">
        <f>IF(ISNA(VLOOKUP($E92,'TT MSLM SS-1'!$A$12:$F$986,6,FALSE))=TRUE,"0",VLOOKUP($E92,'TT MSLM SS-1'!$A$12:$F$986,6,FALSE))</f>
        <v>0</v>
      </c>
      <c r="V92" s="4" t="str">
        <f>IF(ISNA(VLOOKUP($E92,'TT MSLM SS-2'!$A$12:$F$986,6,FALSE))=TRUE,"0",VLOOKUP($E92,'TT MSLM SS-2'!$A$12:$F$986,6,FALSE))</f>
        <v>0</v>
      </c>
      <c r="W92" s="4" t="str">
        <f>IF(ISNA(VLOOKUP($E92,'NorAm Mammoth SS'!$A$12:$F$986,6,FALSE))=TRUE,"0",VLOOKUP($E92,'NorAm Mammoth SS'!$A$12:$F$986,6,FALSE))</f>
        <v>0</v>
      </c>
      <c r="X92" s="4">
        <f>IF(ISNA(VLOOKUP($E92,'PROV SS'!$A$12:$F$986,6,FALSE))=TRUE,"0",VLOOKUP($E92,'PROV SS'!$A$12:$F$986,6,FALSE))</f>
        <v>59.032258064516043</v>
      </c>
      <c r="Y92" s="4">
        <f>IF(ISNA(VLOOKUP($E92,'PROV BA'!$A$12:$F$986,6,FALSE))=TRUE,"0",VLOOKUP($E92,'PROV BA'!$A$12:$F$986,6,FALSE))</f>
        <v>0</v>
      </c>
      <c r="Z92" s="4" t="str">
        <f>IF(ISNA(VLOOKUP($E92,'CC Horseshoe BA-1'!$A$12:$H$986,8,FALSE))=TRUE,"0",VLOOKUP($E92,'CC Horseshoe BA-1'!$A$12:$H$986,8,FALSE))</f>
        <v>0</v>
      </c>
      <c r="AA92" s="4" t="str">
        <f>IF(ISNA(VLOOKUP($E92,'CC Horseshoe BA-2'!$A$12:$F$986,6,FALSE))=TRUE,"0",VLOOKUP($E92,'CC Horseshoe BA-2'!$A$12:$F$986,6,FALSE))</f>
        <v>0</v>
      </c>
      <c r="AB92" s="4" t="str">
        <f>IF(ISNA(VLOOKUP($E92,'NorAm Aspen SS'!$A$12:$F$986,6,FALSE))=TRUE,"0",VLOOKUP($E92,'NorAm Aspen SS'!$A$12:$F$986,6,FALSE))</f>
        <v>0</v>
      </c>
      <c r="AC92" s="4" t="str">
        <f>IF(ISNA(VLOOKUP($E92,'JR+CC Halfpipe'!$A$12:$F$986,6,FALSE))=TRUE,"0",VLOOKUP($E92,'JR+CC Halfpipe'!$A$12:$F$986,6,FALSE))</f>
        <v>0</v>
      </c>
      <c r="AD92" s="4" t="str">
        <f>IF(ISNA(VLOOKUP($E92,'JR Nat SS'!$A$12:$F$986,6,FALSE))=TRUE,"0",VLOOKUP($E92,'JR Nat SS'!$A$12:$F$986,6,FALSE))</f>
        <v>0</v>
      </c>
      <c r="AE92" s="4" t="str">
        <f>IF(ISNA(VLOOKUP($E92,'JR Nat BA'!$A$12:$F$986,6,FALSE))=TRUE,"0",VLOOKUP($E92,'JR Nat BA'!$A$12:$F$986,6,FALSE))</f>
        <v>0</v>
      </c>
      <c r="AF92" s="4" t="str">
        <f>IF(ISNA(VLOOKUP($E92,'NorAm Stoneham SS'!$A$12:$F$986,6,FALSE))=TRUE,"0",VLOOKUP($E92,'NorAm Stoneham SS'!$A$12:$F$986,6,FALSE))</f>
        <v>0</v>
      </c>
      <c r="AG92" s="4" t="str">
        <f>IF(ISNA(VLOOKUP($E92,'NorAm Stoneham BA'!$A$12:$H$987,8,FALSE))=TRUE,"0",VLOOKUP($E92,'NorAm Stoneham BA'!$A$12:$H$987,8,FALSE))</f>
        <v>0</v>
      </c>
      <c r="AH92" s="4" t="str">
        <f>IF(ISNA(VLOOKUP($E92,'SR Nats SS'!$A$12:$F$986,6,FALSE))=TRUE,"0",VLOOKUP($E92,'SR Nats SS'!$A$12:$F$986,6,FALSE))</f>
        <v>0</v>
      </c>
      <c r="AI92" s="4" t="str">
        <f>IF(ISNA(VLOOKUP($E92,'SR Nats BA'!$A$12:$F$986,6,FALSE))=TRUE,"0",VLOOKUP($E92,'SR Nats BA'!$A$12:$F$986,6,FALSE))</f>
        <v>0</v>
      </c>
      <c r="AJ92" s="4"/>
      <c r="AK92" s="4"/>
      <c r="AL92" s="4"/>
      <c r="AM92" s="4"/>
      <c r="AN92" s="4"/>
      <c r="AO92" s="4"/>
      <c r="AP92" s="5"/>
      <c r="AQ92" s="5"/>
      <c r="AR92" s="5"/>
      <c r="AS92" s="5">
        <v>0</v>
      </c>
      <c r="AT92" s="5">
        <v>0</v>
      </c>
      <c r="AU92" s="5">
        <v>0</v>
      </c>
    </row>
    <row r="93" spans="1:47" ht="18" customHeight="1" x14ac:dyDescent="0.15">
      <c r="A93" s="64" t="s">
        <v>181</v>
      </c>
      <c r="B93" s="60"/>
      <c r="C93" s="60" t="s">
        <v>32</v>
      </c>
      <c r="D93" s="60" t="s">
        <v>29</v>
      </c>
      <c r="E93" s="61" t="s">
        <v>193</v>
      </c>
      <c r="F93" s="129"/>
      <c r="G93" s="59">
        <f>H93</f>
        <v>88</v>
      </c>
      <c r="H93" s="4">
        <f>RANK(L93,$L$6:$L$95,0)</f>
        <v>88</v>
      </c>
      <c r="I93" s="4">
        <f>LARGE(($N93:$AZ93),1)</f>
        <v>0</v>
      </c>
      <c r="J93" s="4">
        <f>LARGE(($N93:$AZ93),2)</f>
        <v>0</v>
      </c>
      <c r="K93" s="4">
        <f>LARGE(($N93:$AZ93),3)</f>
        <v>0</v>
      </c>
      <c r="L93" s="5">
        <f>SUM(I93+J93+K93)</f>
        <v>0</v>
      </c>
      <c r="M93" s="6"/>
      <c r="N93" s="4">
        <v>0</v>
      </c>
      <c r="O93" s="4">
        <v>0</v>
      </c>
      <c r="P93" s="4">
        <f>IF(ISNA(VLOOKUP($E93,'TT Horseshoe SS-1'!$A$12:$F$986,6,FALSE))=TRUE,"0",VLOOKUP($E93,'TT Horseshoe SS-1'!$A$12:$F$986,6,FALSE))</f>
        <v>0</v>
      </c>
      <c r="Q93" s="4" t="str">
        <f>IF(ISNA(VLOOKUP($E93,'TT Horseshoe SS-2'!$A$12:$F$986,6,FALSE))=TRUE,"0",VLOOKUP($E93,'TT Horseshoe SS-2'!$A$12:$F$986,6,FALSE))</f>
        <v>0</v>
      </c>
      <c r="R93" s="4" t="str">
        <f>IF(ISNA(VLOOKUP($E93,'NorAm Copper SS'!$A$12:$F$986,6,FALSE))=TRUE,"0",VLOOKUP($E93,'NorAm Copper SS'!$A$12:$F$986,6,FALSE))</f>
        <v>0</v>
      </c>
      <c r="S93" s="4" t="str">
        <f>IF(ISNA(VLOOKUP($E93,'CC Sun Peaks BA'!$A$12:$F$986,6,FALSE))=TRUE,"0",VLOOKUP($E93,'CC Sun Peaks BA'!$A$12:$F$986,6,FALSE))</f>
        <v>0</v>
      </c>
      <c r="T93" s="4" t="str">
        <f>IF(ISNA(VLOOKUP($E93,'CC Sun Peaks SS'!$A$12:$F$986,6,FALSE))=TRUE,"0",VLOOKUP($E93,'CC Sun Peaks SS'!$A$12:$F$986,6,FALSE))</f>
        <v>0</v>
      </c>
      <c r="U93" s="4" t="str">
        <f>IF(ISNA(VLOOKUP($E93,'TT MSLM SS-1'!$A$12:$F$986,6,FALSE))=TRUE,"0",VLOOKUP($E93,'TT MSLM SS-1'!$A$12:$F$986,6,FALSE))</f>
        <v>0</v>
      </c>
      <c r="V93" s="4" t="str">
        <f>IF(ISNA(VLOOKUP($E93,'TT MSLM SS-2'!$A$12:$F$986,6,FALSE))=TRUE,"0",VLOOKUP($E93,'TT MSLM SS-2'!$A$12:$F$986,6,FALSE))</f>
        <v>0</v>
      </c>
      <c r="W93" s="4" t="str">
        <f>IF(ISNA(VLOOKUP($E93,'NorAm Mammoth SS'!$A$12:$F$986,6,FALSE))=TRUE,"0",VLOOKUP($E93,'NorAm Mammoth SS'!$A$12:$F$986,6,FALSE))</f>
        <v>0</v>
      </c>
      <c r="X93" s="4" t="str">
        <f>IF(ISNA(VLOOKUP($E93,'PROV SS'!$A$12:$F$986,6,FALSE))=TRUE,"0",VLOOKUP($E93,'PROV SS'!$A$12:$F$986,6,FALSE))</f>
        <v>0</v>
      </c>
      <c r="Y93" s="4" t="str">
        <f>IF(ISNA(VLOOKUP($E93,'PROV BA'!$A$12:$F$986,6,FALSE))=TRUE,"0",VLOOKUP($E93,'PROV BA'!$A$12:$F$986,6,FALSE))</f>
        <v>0</v>
      </c>
      <c r="Z93" s="4" t="str">
        <f>IF(ISNA(VLOOKUP($E93,'CC Horseshoe BA-1'!$A$12:$H$986,8,FALSE))=TRUE,"0",VLOOKUP($E93,'CC Horseshoe BA-1'!$A$12:$H$986,8,FALSE))</f>
        <v>0</v>
      </c>
      <c r="AA93" s="4" t="str">
        <f>IF(ISNA(VLOOKUP($E93,'CC Horseshoe BA-2'!$A$12:$F$986,6,FALSE))=TRUE,"0",VLOOKUP($E93,'CC Horseshoe BA-2'!$A$12:$F$986,6,FALSE))</f>
        <v>0</v>
      </c>
      <c r="AB93" s="4" t="str">
        <f>IF(ISNA(VLOOKUP($E93,'NorAm Aspen SS'!$A$12:$F$986,6,FALSE))=TRUE,"0",VLOOKUP($E93,'NorAm Aspen SS'!$A$12:$F$986,6,FALSE))</f>
        <v>0</v>
      </c>
      <c r="AC93" s="4" t="str">
        <f>IF(ISNA(VLOOKUP($E93,'JR+CC Halfpipe'!$A$12:$F$986,6,FALSE))=TRUE,"0",VLOOKUP($E93,'JR+CC Halfpipe'!$A$12:$F$986,6,FALSE))</f>
        <v>0</v>
      </c>
      <c r="AD93" s="4" t="str">
        <f>IF(ISNA(VLOOKUP($E93,'JR Nat SS'!$A$12:$F$986,6,FALSE))=TRUE,"0",VLOOKUP($E93,'JR Nat SS'!$A$12:$F$986,6,FALSE))</f>
        <v>0</v>
      </c>
      <c r="AE93" s="4" t="str">
        <f>IF(ISNA(VLOOKUP($E93,'JR Nat BA'!$A$12:$F$986,6,FALSE))=TRUE,"0",VLOOKUP($E93,'JR Nat BA'!$A$12:$F$986,6,FALSE))</f>
        <v>0</v>
      </c>
      <c r="AF93" s="4" t="str">
        <f>IF(ISNA(VLOOKUP($E93,'NorAm Stoneham SS'!$A$12:$F$986,6,FALSE))=TRUE,"0",VLOOKUP($E93,'NorAm Stoneham SS'!$A$12:$F$986,6,FALSE))</f>
        <v>0</v>
      </c>
      <c r="AG93" s="4" t="str">
        <f>IF(ISNA(VLOOKUP($E93,'NorAm Stoneham BA'!$A$12:$H$987,8,FALSE))=TRUE,"0",VLOOKUP($E93,'NorAm Stoneham BA'!$A$12:$H$987,8,FALSE))</f>
        <v>0</v>
      </c>
      <c r="AH93" s="4" t="str">
        <f>IF(ISNA(VLOOKUP($E93,'SR Nats SS'!$A$12:$F$986,6,FALSE))=TRUE,"0",VLOOKUP($E93,'SR Nats SS'!$A$12:$F$986,6,FALSE))</f>
        <v>0</v>
      </c>
      <c r="AI93" s="4" t="str">
        <f>IF(ISNA(VLOOKUP($E93,'SR Nats BA'!$A$12:$F$986,6,FALSE))=TRUE,"0",VLOOKUP($E93,'SR Nats BA'!$A$12:$F$986,6,FALSE))</f>
        <v>0</v>
      </c>
      <c r="AJ93" s="4"/>
      <c r="AK93" s="4"/>
      <c r="AL93" s="4"/>
      <c r="AM93" s="4"/>
      <c r="AN93" s="4"/>
      <c r="AO93" s="4"/>
      <c r="AP93" s="5"/>
      <c r="AQ93" s="5"/>
      <c r="AR93" s="5"/>
      <c r="AS93" s="5">
        <v>0</v>
      </c>
      <c r="AT93" s="5">
        <v>0</v>
      </c>
      <c r="AU93" s="5">
        <v>0</v>
      </c>
    </row>
    <row r="94" spans="1:47" ht="18" customHeight="1" x14ac:dyDescent="0.15">
      <c r="A94" s="64" t="s">
        <v>76</v>
      </c>
      <c r="B94" s="60"/>
      <c r="C94" s="60" t="s">
        <v>32</v>
      </c>
      <c r="D94" s="60" t="s">
        <v>29</v>
      </c>
      <c r="E94" s="61" t="s">
        <v>226</v>
      </c>
      <c r="F94" s="129"/>
      <c r="G94" s="59">
        <f>H94</f>
        <v>88</v>
      </c>
      <c r="H94" s="4">
        <f>RANK(L94,$L$6:$L$95,0)</f>
        <v>88</v>
      </c>
      <c r="I94" s="4">
        <f>LARGE(($N94:$AZ94),1)</f>
        <v>0</v>
      </c>
      <c r="J94" s="4">
        <f>LARGE(($N94:$AZ94),2)</f>
        <v>0</v>
      </c>
      <c r="K94" s="4">
        <f>LARGE(($N94:$AZ94),3)</f>
        <v>0</v>
      </c>
      <c r="L94" s="5">
        <f>SUM(I94+J94+K94)</f>
        <v>0</v>
      </c>
      <c r="M94" s="6"/>
      <c r="N94" s="4">
        <v>0</v>
      </c>
      <c r="O94" s="4">
        <v>0</v>
      </c>
      <c r="P94" s="4" t="str">
        <f>IF(ISNA(VLOOKUP($E94,'TT Horseshoe SS-1'!$A$12:$F$986,6,FALSE))=TRUE,"0",VLOOKUP($E94,'TT Horseshoe SS-1'!$A$12:$F$986,6,FALSE))</f>
        <v>0</v>
      </c>
      <c r="Q94" s="4" t="str">
        <f>IF(ISNA(VLOOKUP($E94,'TT Horseshoe SS-2'!$A$12:$F$986,6,FALSE))=TRUE,"0",VLOOKUP($E94,'TT Horseshoe SS-2'!$A$12:$F$986,6,FALSE))</f>
        <v>0</v>
      </c>
      <c r="R94" s="4" t="str">
        <f>IF(ISNA(VLOOKUP($E94,'NorAm Copper SS'!$A$12:$F$986,6,FALSE))=TRUE,"0",VLOOKUP($E94,'NorAm Copper SS'!$A$12:$F$986,6,FALSE))</f>
        <v>0</v>
      </c>
      <c r="S94" s="4" t="str">
        <f>IF(ISNA(VLOOKUP($E94,'CC Sun Peaks BA'!$A$12:$F$986,6,FALSE))=TRUE,"0",VLOOKUP($E94,'CC Sun Peaks BA'!$A$12:$F$986,6,FALSE))</f>
        <v>0</v>
      </c>
      <c r="T94" s="4" t="str">
        <f>IF(ISNA(VLOOKUP($E94,'CC Sun Peaks SS'!$A$12:$F$986,6,FALSE))=TRUE,"0",VLOOKUP($E94,'CC Sun Peaks SS'!$A$12:$F$986,6,FALSE))</f>
        <v>0</v>
      </c>
      <c r="U94" s="4" t="str">
        <f>IF(ISNA(VLOOKUP($E94,'TT MSLM SS-1'!$A$12:$F$986,6,FALSE))=TRUE,"0",VLOOKUP($E94,'TT MSLM SS-1'!$A$12:$F$986,6,FALSE))</f>
        <v>0</v>
      </c>
      <c r="V94" s="4">
        <f>IF(ISNA(VLOOKUP($E94,'TT MSLM SS-2'!$A$12:$F$986,6,FALSE))=TRUE,"0",VLOOKUP($E94,'TT MSLM SS-2'!$A$12:$F$986,6,FALSE))</f>
        <v>0</v>
      </c>
      <c r="W94" s="4" t="str">
        <f>IF(ISNA(VLOOKUP($E94,'NorAm Mammoth SS'!$A$12:$F$986,6,FALSE))=TRUE,"0",VLOOKUP($E94,'NorAm Mammoth SS'!$A$12:$F$986,6,FALSE))</f>
        <v>0</v>
      </c>
      <c r="X94" s="4" t="str">
        <f>IF(ISNA(VLOOKUP($E94,'PROV SS'!$A$12:$F$986,6,FALSE))=TRUE,"0",VLOOKUP($E94,'PROV SS'!$A$12:$F$986,6,FALSE))</f>
        <v>0</v>
      </c>
      <c r="Y94" s="4" t="str">
        <f>IF(ISNA(VLOOKUP($E94,'PROV BA'!$A$12:$F$986,6,FALSE))=TRUE,"0",VLOOKUP($E94,'PROV BA'!$A$12:$F$986,6,FALSE))</f>
        <v>0</v>
      </c>
      <c r="Z94" s="4" t="str">
        <f>IF(ISNA(VLOOKUP($E94,'CC Horseshoe BA-1'!$A$12:$H$986,8,FALSE))=TRUE,"0",VLOOKUP($E94,'CC Horseshoe BA-1'!$A$12:$H$986,8,FALSE))</f>
        <v>0</v>
      </c>
      <c r="AA94" s="4" t="str">
        <f>IF(ISNA(VLOOKUP($E94,'CC Horseshoe BA-2'!$A$12:$F$986,6,FALSE))=TRUE,"0",VLOOKUP($E94,'CC Horseshoe BA-2'!$A$12:$F$986,6,FALSE))</f>
        <v>0</v>
      </c>
      <c r="AB94" s="4" t="str">
        <f>IF(ISNA(VLOOKUP($E94,'NorAm Aspen SS'!$A$12:$F$986,6,FALSE))=TRUE,"0",VLOOKUP($E94,'NorAm Aspen SS'!$A$12:$F$986,6,FALSE))</f>
        <v>0</v>
      </c>
      <c r="AC94" s="4" t="str">
        <f>IF(ISNA(VLOOKUP($E94,'JR+CC Halfpipe'!$A$12:$F$986,6,FALSE))=TRUE,"0",VLOOKUP($E94,'JR+CC Halfpipe'!$A$12:$F$986,6,FALSE))</f>
        <v>0</v>
      </c>
      <c r="AD94" s="4" t="str">
        <f>IF(ISNA(VLOOKUP($E94,'JR Nat SS'!$A$12:$F$986,6,FALSE))=TRUE,"0",VLOOKUP($E94,'JR Nat SS'!$A$12:$F$986,6,FALSE))</f>
        <v>0</v>
      </c>
      <c r="AE94" s="4" t="str">
        <f>IF(ISNA(VLOOKUP($E94,'JR Nat BA'!$A$12:$F$986,6,FALSE))=TRUE,"0",VLOOKUP($E94,'JR Nat BA'!$A$12:$F$986,6,FALSE))</f>
        <v>0</v>
      </c>
      <c r="AF94" s="4" t="str">
        <f>IF(ISNA(VLOOKUP($E94,'NorAm Stoneham SS'!$A$12:$F$986,6,FALSE))=TRUE,"0",VLOOKUP($E94,'NorAm Stoneham SS'!$A$12:$F$986,6,FALSE))</f>
        <v>0</v>
      </c>
      <c r="AG94" s="4" t="str">
        <f>IF(ISNA(VLOOKUP($E94,'NorAm Stoneham BA'!$A$12:$H$987,8,FALSE))=TRUE,"0",VLOOKUP($E94,'NorAm Stoneham BA'!$A$12:$H$987,8,FALSE))</f>
        <v>0</v>
      </c>
      <c r="AH94" s="4" t="str">
        <f>IF(ISNA(VLOOKUP($E94,'SR Nats SS'!$A$12:$F$986,6,FALSE))=TRUE,"0",VLOOKUP($E94,'SR Nats SS'!$A$12:$F$986,6,FALSE))</f>
        <v>0</v>
      </c>
      <c r="AI94" s="4" t="str">
        <f>IF(ISNA(VLOOKUP($E94,'SR Nats BA'!$A$12:$F$986,6,FALSE))=TRUE,"0",VLOOKUP($E94,'SR Nats BA'!$A$12:$F$986,6,FALSE))</f>
        <v>0</v>
      </c>
      <c r="AJ94" s="4"/>
      <c r="AK94" s="4"/>
      <c r="AL94" s="4"/>
      <c r="AM94" s="4"/>
      <c r="AN94" s="4"/>
      <c r="AO94" s="4"/>
      <c r="AP94" s="5"/>
      <c r="AQ94" s="5"/>
      <c r="AR94" s="5"/>
      <c r="AS94" s="5">
        <v>0</v>
      </c>
      <c r="AT94" s="5">
        <v>0</v>
      </c>
      <c r="AU94" s="5">
        <v>0</v>
      </c>
    </row>
    <row r="95" spans="1:47" ht="18" customHeight="1" x14ac:dyDescent="0.15">
      <c r="A95" s="64"/>
      <c r="B95" s="60"/>
      <c r="C95" s="60"/>
      <c r="D95" s="60"/>
      <c r="E95" s="61"/>
      <c r="F95" s="129"/>
      <c r="G95" s="59">
        <f>H95</f>
        <v>88</v>
      </c>
      <c r="H95" s="4">
        <f>RANK(L95,$L$6:$L$95,0)</f>
        <v>88</v>
      </c>
      <c r="I95" s="4">
        <f>LARGE(($N95:$AZ95),1)</f>
        <v>0</v>
      </c>
      <c r="J95" s="4">
        <f>LARGE(($N95:$AZ95),2)</f>
        <v>0</v>
      </c>
      <c r="K95" s="4">
        <f>LARGE(($N95:$AZ95),3)</f>
        <v>0</v>
      </c>
      <c r="L95" s="5">
        <f>SUM(I95+J95+K95)</f>
        <v>0</v>
      </c>
      <c r="M95" s="6"/>
      <c r="N95" s="4">
        <v>0</v>
      </c>
      <c r="O95" s="4">
        <v>0</v>
      </c>
      <c r="P95" s="4" t="str">
        <f>IF(ISNA(VLOOKUP($E95,'TT Horseshoe SS-1'!$A$12:$F$986,6,FALSE))=TRUE,"0",VLOOKUP($E95,'TT Horseshoe SS-1'!$A$12:$F$986,6,FALSE))</f>
        <v>0</v>
      </c>
      <c r="Q95" s="4" t="str">
        <f>IF(ISNA(VLOOKUP($E95,'TT Horseshoe SS-2'!$A$12:$F$986,6,FALSE))=TRUE,"0",VLOOKUP($E95,'TT Horseshoe SS-2'!$A$12:$F$986,6,FALSE))</f>
        <v>0</v>
      </c>
      <c r="R95" s="4" t="str">
        <f>IF(ISNA(VLOOKUP($E95,'NorAm Copper SS'!$A$12:$F$986,6,FALSE))=TRUE,"0",VLOOKUP($E95,'NorAm Copper SS'!$A$12:$F$986,6,FALSE))</f>
        <v>0</v>
      </c>
      <c r="S95" s="4" t="str">
        <f>IF(ISNA(VLOOKUP($E95,'CC Sun Peaks BA'!$A$12:$F$986,6,FALSE))=TRUE,"0",VLOOKUP($E95,'CC Sun Peaks BA'!$A$12:$F$986,6,FALSE))</f>
        <v>0</v>
      </c>
      <c r="T95" s="4" t="str">
        <f>IF(ISNA(VLOOKUP($E95,'CC Sun Peaks SS'!$A$12:$F$986,6,FALSE))=TRUE,"0",VLOOKUP($E95,'CC Sun Peaks SS'!$A$12:$F$986,6,FALSE))</f>
        <v>0</v>
      </c>
      <c r="U95" s="4" t="str">
        <f>IF(ISNA(VLOOKUP($E95,'TT MSLM SS-1'!$A$12:$F$986,6,FALSE))=TRUE,"0",VLOOKUP($E95,'TT MSLM SS-1'!$A$12:$F$986,6,FALSE))</f>
        <v>0</v>
      </c>
      <c r="V95" s="4" t="str">
        <f>IF(ISNA(VLOOKUP($E95,'TT MSLM SS-2'!$A$12:$F$986,6,FALSE))=TRUE,"0",VLOOKUP($E95,'TT MSLM SS-2'!$A$12:$F$986,6,FALSE))</f>
        <v>0</v>
      </c>
      <c r="W95" s="4" t="str">
        <f>IF(ISNA(VLOOKUP($E95,'NorAm Mammoth SS'!$A$12:$F$986,6,FALSE))=TRUE,"0",VLOOKUP($E95,'NorAm Mammoth SS'!$A$12:$F$986,6,FALSE))</f>
        <v>0</v>
      </c>
      <c r="X95" s="4" t="str">
        <f>IF(ISNA(VLOOKUP($E95,'PROV SS'!$A$12:$F$986,6,FALSE))=TRUE,"0",VLOOKUP($E95,'PROV SS'!$A$12:$F$986,6,FALSE))</f>
        <v>0</v>
      </c>
      <c r="Y95" s="4" t="str">
        <f>IF(ISNA(VLOOKUP($E95,'PROV BA'!$A$12:$F$986,6,FALSE))=TRUE,"0",VLOOKUP($E95,'PROV BA'!$A$12:$F$986,6,FALSE))</f>
        <v>0</v>
      </c>
      <c r="Z95" s="4" t="str">
        <f>IF(ISNA(VLOOKUP($E95,'CC Horseshoe BA-1'!$A$12:$H$986,8,FALSE))=TRUE,"0",VLOOKUP($E95,'CC Horseshoe BA-1'!$A$12:$H$986,8,FALSE))</f>
        <v>0</v>
      </c>
      <c r="AA95" s="4" t="str">
        <f>IF(ISNA(VLOOKUP($E95,'CC Horseshoe BA-2'!$A$12:$F$986,6,FALSE))=TRUE,"0",VLOOKUP($E95,'CC Horseshoe BA-2'!$A$12:$F$986,6,FALSE))</f>
        <v>0</v>
      </c>
      <c r="AB95" s="4" t="str">
        <f>IF(ISNA(VLOOKUP($E95,'NorAm Aspen SS'!$A$12:$F$986,6,FALSE))=TRUE,"0",VLOOKUP($E95,'NorAm Aspen SS'!$A$12:$F$986,6,FALSE))</f>
        <v>0</v>
      </c>
      <c r="AC95" s="4" t="str">
        <f>IF(ISNA(VLOOKUP($E95,'JR+CC Halfpipe'!$A$12:$F$986,6,FALSE))=TRUE,"0",VLOOKUP($E95,'JR+CC Halfpipe'!$A$12:$F$986,6,FALSE))</f>
        <v>0</v>
      </c>
      <c r="AD95" s="4" t="str">
        <f>IF(ISNA(VLOOKUP($E95,'JR Nat SS'!$A$12:$F$986,6,FALSE))=TRUE,"0",VLOOKUP($E95,'JR Nat SS'!$A$12:$F$986,6,FALSE))</f>
        <v>0</v>
      </c>
      <c r="AE95" s="4" t="str">
        <f>IF(ISNA(VLOOKUP($E95,'JR Nat BA'!$A$12:$F$986,6,FALSE))=TRUE,"0",VLOOKUP($E95,'JR Nat BA'!$A$12:$F$986,6,FALSE))</f>
        <v>0</v>
      </c>
      <c r="AF95" s="4" t="str">
        <f>IF(ISNA(VLOOKUP($E95,'NorAm Stoneham SS'!$A$12:$F$986,6,FALSE))=TRUE,"0",VLOOKUP($E95,'NorAm Stoneham SS'!$A$12:$F$986,6,FALSE))</f>
        <v>0</v>
      </c>
      <c r="AG95" s="4" t="str">
        <f>IF(ISNA(VLOOKUP($E95,'NorAm Stoneham BA'!$A$12:$H$987,8,FALSE))=TRUE,"0",VLOOKUP($E95,'NorAm Stoneham BA'!$A$12:$H$987,8,FALSE))</f>
        <v>0</v>
      </c>
      <c r="AH95" s="4" t="str">
        <f>IF(ISNA(VLOOKUP($E95,'SR Nats SS'!$A$12:$F$986,6,FALSE))=TRUE,"0",VLOOKUP($E95,'SR Nats SS'!$A$12:$F$986,6,FALSE))</f>
        <v>0</v>
      </c>
      <c r="AI95" s="4" t="str">
        <f>IF(ISNA(VLOOKUP($E95,'SR Nats BA'!$A$12:$F$986,6,FALSE))=TRUE,"0",VLOOKUP($E95,'SR Nats BA'!$A$12:$F$986,6,FALSE))</f>
        <v>0</v>
      </c>
      <c r="AJ95" s="4"/>
      <c r="AK95" s="4"/>
      <c r="AL95" s="4"/>
      <c r="AM95" s="4"/>
      <c r="AN95" s="4"/>
      <c r="AO95" s="4"/>
      <c r="AP95" s="5"/>
      <c r="AQ95" s="5"/>
      <c r="AR95" s="5"/>
      <c r="AS95" s="5">
        <v>0</v>
      </c>
      <c r="AT95" s="5">
        <v>0</v>
      </c>
      <c r="AU95" s="5">
        <v>0</v>
      </c>
    </row>
  </sheetData>
  <sortState xmlns:xlrd2="http://schemas.microsoft.com/office/spreadsheetml/2017/richdata2" ref="A6:AV95">
    <sortCondition ref="G6:G95"/>
  </sortState>
  <mergeCells count="4">
    <mergeCell ref="H3:L3"/>
    <mergeCell ref="C4:C5"/>
    <mergeCell ref="A1:E2"/>
    <mergeCell ref="G1:L2"/>
  </mergeCells>
  <conditionalFormatting sqref="E3:E1048576">
    <cfRule type="duplicateValues" dxfId="847" priority="52"/>
    <cfRule type="duplicateValues" dxfId="846" priority="53"/>
  </conditionalFormatting>
  <conditionalFormatting sqref="E6:E95">
    <cfRule type="duplicateValues" dxfId="845" priority="83"/>
    <cfRule type="duplicateValues" dxfId="844" priority="84"/>
    <cfRule type="duplicateValues" dxfId="843" priority="85"/>
  </conditionalFormatting>
  <conditionalFormatting sqref="E20">
    <cfRule type="duplicateValues" dxfId="842" priority="4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941A-5F28-8049-A397-E084B890DC19}">
  <dimension ref="A1:N103"/>
  <sheetViews>
    <sheetView zoomScale="157" workbookViewId="0">
      <selection activeCell="I54" sqref="I54:J57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675</v>
      </c>
      <c r="K2" s="1"/>
      <c r="L2" s="94" t="s">
        <v>147</v>
      </c>
      <c r="M2" s="97">
        <v>750</v>
      </c>
      <c r="N2" s="1"/>
    </row>
    <row r="3" spans="1:14" ht="15" customHeight="1" x14ac:dyDescent="0.15">
      <c r="A3" s="110" t="s">
        <v>130</v>
      </c>
      <c r="B3" s="195" t="s">
        <v>260</v>
      </c>
      <c r="C3" s="196"/>
      <c r="D3" s="101"/>
      <c r="E3" s="104"/>
      <c r="F3" s="101"/>
      <c r="G3" s="107"/>
      <c r="I3" s="95" t="s">
        <v>132</v>
      </c>
      <c r="J3" s="96">
        <v>50</v>
      </c>
      <c r="K3" s="1"/>
      <c r="L3" s="95" t="s">
        <v>132</v>
      </c>
      <c r="M3" s="96">
        <v>10</v>
      </c>
      <c r="N3" s="1"/>
    </row>
    <row r="4" spans="1:14" ht="15" customHeight="1" x14ac:dyDescent="0.15">
      <c r="A4" s="99" t="s">
        <v>131</v>
      </c>
      <c r="B4" s="118" t="s">
        <v>259</v>
      </c>
      <c r="C4" s="119"/>
      <c r="D4" s="101"/>
      <c r="E4" s="104"/>
      <c r="F4" s="101"/>
      <c r="G4" s="107"/>
      <c r="I4" s="135">
        <v>1</v>
      </c>
      <c r="J4" s="136">
        <f>J2</f>
        <v>675</v>
      </c>
      <c r="K4" s="1"/>
      <c r="L4" s="25">
        <v>1</v>
      </c>
      <c r="M4" s="26">
        <f>M2</f>
        <v>750</v>
      </c>
      <c r="N4" s="1"/>
    </row>
    <row r="5" spans="1:14" ht="15" customHeight="1" x14ac:dyDescent="0.15">
      <c r="A5" s="99" t="s">
        <v>133</v>
      </c>
      <c r="B5" s="132" t="s">
        <v>261</v>
      </c>
      <c r="C5" s="119"/>
      <c r="D5" s="103"/>
      <c r="E5" s="105"/>
      <c r="F5" s="105"/>
      <c r="G5" s="107"/>
      <c r="I5" s="135">
        <f>I4+1</f>
        <v>2</v>
      </c>
      <c r="J5" s="136">
        <f t="shared" ref="J5:J68" si="0">J4-(J$4-30)/(J$3-1)</f>
        <v>661.83673469387759</v>
      </c>
      <c r="K5" s="1"/>
      <c r="L5" s="25">
        <f>L4+1</f>
        <v>2</v>
      </c>
      <c r="M5" s="26">
        <f>M4-(M$4-$J$14)/(M$3)</f>
        <v>729.33673469387759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35">
        <f t="shared" ref="I6:I69" si="1">I5+1</f>
        <v>3</v>
      </c>
      <c r="J6" s="136">
        <f t="shared" si="0"/>
        <v>648.67346938775518</v>
      </c>
      <c r="K6" s="1"/>
      <c r="L6" s="25">
        <f t="shared" ref="L6:L13" si="2">L5+1</f>
        <v>3</v>
      </c>
      <c r="M6" s="26">
        <f t="shared" ref="M6:M13" si="3">M5-(M$4-$J$14)/(M$3)</f>
        <v>708.67346938775518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35">
        <f t="shared" si="1"/>
        <v>4</v>
      </c>
      <c r="J7" s="136">
        <f t="shared" si="0"/>
        <v>635.51020408163276</v>
      </c>
      <c r="K7" s="1"/>
      <c r="L7" s="25">
        <f t="shared" si="2"/>
        <v>4</v>
      </c>
      <c r="M7" s="26">
        <f t="shared" si="3"/>
        <v>688.01020408163276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138</v>
      </c>
      <c r="E8" s="198"/>
      <c r="F8" s="199" t="s">
        <v>148</v>
      </c>
      <c r="G8" s="115" t="s">
        <v>139</v>
      </c>
      <c r="I8" s="135">
        <f t="shared" si="1"/>
        <v>5</v>
      </c>
      <c r="J8" s="136">
        <f t="shared" si="0"/>
        <v>622.34693877551035</v>
      </c>
      <c r="K8" s="1"/>
      <c r="L8" s="25">
        <f t="shared" si="2"/>
        <v>5</v>
      </c>
      <c r="M8" s="26">
        <f t="shared" si="3"/>
        <v>667.34693877551035</v>
      </c>
      <c r="N8" s="1"/>
    </row>
    <row r="9" spans="1:14" ht="15" customHeight="1" x14ac:dyDescent="0.15">
      <c r="A9" s="212" t="s">
        <v>150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135">
        <f t="shared" si="1"/>
        <v>6</v>
      </c>
      <c r="J9" s="136">
        <f t="shared" si="0"/>
        <v>609.18367346938794</v>
      </c>
      <c r="K9" s="1"/>
      <c r="L9" s="25">
        <f t="shared" si="2"/>
        <v>6</v>
      </c>
      <c r="M9" s="26">
        <f t="shared" si="3"/>
        <v>646.68367346938794</v>
      </c>
      <c r="N9" s="1"/>
    </row>
    <row r="10" spans="1:14" ht="15" customHeight="1" x14ac:dyDescent="0.15">
      <c r="A10" s="212"/>
      <c r="B10" s="204">
        <f>J2</f>
        <v>675</v>
      </c>
      <c r="C10" s="205"/>
      <c r="D10" s="205">
        <f>M2</f>
        <v>750</v>
      </c>
      <c r="E10" s="205"/>
      <c r="F10" s="200"/>
      <c r="G10" s="203"/>
      <c r="I10" s="135">
        <f t="shared" si="1"/>
        <v>7</v>
      </c>
      <c r="J10" s="136">
        <f t="shared" si="0"/>
        <v>596.02040816326553</v>
      </c>
      <c r="K10" s="1"/>
      <c r="L10" s="25">
        <f t="shared" si="2"/>
        <v>7</v>
      </c>
      <c r="M10" s="26">
        <f t="shared" si="3"/>
        <v>626.02040816326553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50</v>
      </c>
      <c r="I11" s="135">
        <f t="shared" si="1"/>
        <v>8</v>
      </c>
      <c r="J11" s="136">
        <f t="shared" si="0"/>
        <v>582.85714285714312</v>
      </c>
      <c r="K11" s="1"/>
      <c r="L11" s="25">
        <f t="shared" si="2"/>
        <v>8</v>
      </c>
      <c r="M11" s="26">
        <f t="shared" si="3"/>
        <v>605.35714285714312</v>
      </c>
      <c r="N11" s="1"/>
    </row>
    <row r="12" spans="1:14" ht="15" customHeight="1" x14ac:dyDescent="0.15">
      <c r="A12" s="61" t="s">
        <v>31</v>
      </c>
      <c r="B12" s="77"/>
      <c r="C12" s="77" t="str">
        <f>_xlfn.IFNA(VLOOKUP(B12,$I$4:$J$110,2,FALSE),"0")</f>
        <v>0</v>
      </c>
      <c r="D12" s="29">
        <v>9</v>
      </c>
      <c r="E12" s="77">
        <f>_xlfn.IFNA(VLOOKUP(D12,$L$4:$M$23,2,FALSE),"0")</f>
        <v>584.69387755102071</v>
      </c>
      <c r="F12" s="79">
        <f>IFERROR(LARGE((C12,E12),1),"0")</f>
        <v>584.69387755102071</v>
      </c>
      <c r="G12" s="116">
        <f t="shared" ref="G12:G13" si="4">IF(D12&lt;0,D12,B12)</f>
        <v>0</v>
      </c>
      <c r="I12" s="135">
        <f t="shared" si="1"/>
        <v>9</v>
      </c>
      <c r="J12" s="136">
        <f t="shared" si="0"/>
        <v>569.69387755102071</v>
      </c>
      <c r="K12" s="1"/>
      <c r="L12" s="25">
        <f t="shared" si="2"/>
        <v>9</v>
      </c>
      <c r="M12" s="26">
        <f t="shared" si="3"/>
        <v>584.69387755102071</v>
      </c>
      <c r="N12" s="1"/>
    </row>
    <row r="13" spans="1:14" ht="15" customHeight="1" x14ac:dyDescent="0.15">
      <c r="A13" s="61" t="s">
        <v>30</v>
      </c>
      <c r="B13" s="77">
        <v>18</v>
      </c>
      <c r="C13" s="77">
        <f t="shared" ref="C13:C14" si="5">_xlfn.IFNA(VLOOKUP(B13,$I$4:$J$110,2,FALSE),"0")</f>
        <v>451.22448979591871</v>
      </c>
      <c r="D13" s="29"/>
      <c r="E13" s="77" t="str">
        <f t="shared" ref="E13:E14" si="6">_xlfn.IFNA(VLOOKUP(D13,$L$4:$M$23,2,FALSE),"0")</f>
        <v>0</v>
      </c>
      <c r="F13" s="79">
        <f>IFERROR(LARGE((C13,E13),1),"0")</f>
        <v>451.22448979591871</v>
      </c>
      <c r="G13" s="116">
        <f t="shared" si="4"/>
        <v>18</v>
      </c>
      <c r="H13" s="16"/>
      <c r="I13" s="135">
        <f t="shared" si="1"/>
        <v>10</v>
      </c>
      <c r="J13" s="136">
        <f t="shared" si="0"/>
        <v>556.53061224489829</v>
      </c>
      <c r="K13" s="1"/>
      <c r="L13" s="25">
        <f t="shared" si="2"/>
        <v>10</v>
      </c>
      <c r="M13" s="26">
        <f t="shared" si="3"/>
        <v>564.03061224489829</v>
      </c>
      <c r="N13" s="1"/>
    </row>
    <row r="14" spans="1:14" ht="15" customHeight="1" x14ac:dyDescent="0.15">
      <c r="A14" s="61" t="s">
        <v>28</v>
      </c>
      <c r="B14" s="77">
        <v>33</v>
      </c>
      <c r="C14" s="77">
        <f t="shared" si="5"/>
        <v>253.77551020408171</v>
      </c>
      <c r="D14" s="29"/>
      <c r="E14" s="77" t="str">
        <f t="shared" si="6"/>
        <v>0</v>
      </c>
      <c r="F14" s="79">
        <f>IFERROR(LARGE((C14,E14),1),"0")</f>
        <v>253.77551020408171</v>
      </c>
      <c r="G14" s="116">
        <f>IF(D14&lt;0,D14,B14)</f>
        <v>33</v>
      </c>
      <c r="H14" s="16"/>
      <c r="I14" s="135">
        <f t="shared" si="1"/>
        <v>11</v>
      </c>
      <c r="J14" s="136">
        <f t="shared" si="0"/>
        <v>543.36734693877588</v>
      </c>
      <c r="K14" s="1"/>
      <c r="L14" s="25"/>
      <c r="M14" s="26"/>
      <c r="N14" s="1"/>
    </row>
    <row r="15" spans="1:14" ht="15" customHeight="1" x14ac:dyDescent="0.15">
      <c r="A15" s="61"/>
      <c r="B15" s="77"/>
      <c r="C15" s="77" t="str">
        <f t="shared" ref="C15:C26" si="7">_xlfn.IFNA(VLOOKUP(B15,$I$4:$J$110,2,FALSE),"0")</f>
        <v>0</v>
      </c>
      <c r="D15" s="29"/>
      <c r="E15" s="77" t="str">
        <f t="shared" ref="E15:E26" si="8">_xlfn.IFNA(VLOOKUP(D15,$L$4:$M$23,2,FALSE),"0")</f>
        <v>0</v>
      </c>
      <c r="F15" s="79" t="str">
        <f>IFERROR(LARGE((C15,E15),1),"0")</f>
        <v>0</v>
      </c>
      <c r="G15" s="116">
        <f>IF(D15&lt;0,D15,B15)</f>
        <v>0</v>
      </c>
      <c r="H15" s="16"/>
      <c r="I15" s="135">
        <f t="shared" si="1"/>
        <v>12</v>
      </c>
      <c r="J15" s="136">
        <f t="shared" si="0"/>
        <v>530.20408163265347</v>
      </c>
      <c r="K15" s="1"/>
      <c r="L15" s="25"/>
      <c r="M15" s="26"/>
      <c r="N15" s="1"/>
    </row>
    <row r="16" spans="1:14" ht="15" customHeight="1" x14ac:dyDescent="0.15">
      <c r="A16" s="61"/>
      <c r="B16" s="77"/>
      <c r="C16" s="77" t="str">
        <f t="shared" si="7"/>
        <v>0</v>
      </c>
      <c r="D16" s="29"/>
      <c r="E16" s="77" t="str">
        <f t="shared" si="8"/>
        <v>0</v>
      </c>
      <c r="F16" s="79" t="str">
        <f>IFERROR(LARGE((C16,E16),1),"0")</f>
        <v>0</v>
      </c>
      <c r="G16" s="116">
        <f t="shared" ref="G16:G26" si="9">IF(D16&lt;0,D16,B16)</f>
        <v>0</v>
      </c>
      <c r="H16" s="16"/>
      <c r="I16" s="135">
        <f t="shared" si="1"/>
        <v>13</v>
      </c>
      <c r="J16" s="136">
        <f t="shared" si="0"/>
        <v>517.04081632653106</v>
      </c>
      <c r="K16" s="1"/>
      <c r="L16" s="25"/>
      <c r="M16" s="26"/>
      <c r="N16" s="1"/>
    </row>
    <row r="17" spans="1:14" x14ac:dyDescent="0.15">
      <c r="A17" s="61"/>
      <c r="B17" s="77"/>
      <c r="C17" s="77" t="str">
        <f t="shared" si="7"/>
        <v>0</v>
      </c>
      <c r="D17" s="32"/>
      <c r="E17" s="77" t="str">
        <f t="shared" si="8"/>
        <v>0</v>
      </c>
      <c r="F17" s="79" t="str">
        <f>IFERROR(LARGE((C17,E17),1),"0")</f>
        <v>0</v>
      </c>
      <c r="G17" s="116">
        <f t="shared" si="9"/>
        <v>0</v>
      </c>
      <c r="H17" s="16"/>
      <c r="I17" s="135">
        <f t="shared" si="1"/>
        <v>14</v>
      </c>
      <c r="J17" s="136">
        <f t="shared" si="0"/>
        <v>503.87755102040859</v>
      </c>
      <c r="K17" s="1"/>
      <c r="L17" s="25"/>
      <c r="M17" s="26"/>
      <c r="N17" s="1"/>
    </row>
    <row r="18" spans="1:14" x14ac:dyDescent="0.15">
      <c r="A18" s="61"/>
      <c r="B18" s="77"/>
      <c r="C18" s="77" t="str">
        <f t="shared" si="7"/>
        <v>0</v>
      </c>
      <c r="D18" s="29"/>
      <c r="E18" s="77" t="str">
        <f t="shared" si="8"/>
        <v>0</v>
      </c>
      <c r="F18" s="79" t="str">
        <f>IFERROR(LARGE((C18,E18),1),"0")</f>
        <v>0</v>
      </c>
      <c r="G18" s="116">
        <f t="shared" si="9"/>
        <v>0</v>
      </c>
      <c r="H18" s="16"/>
      <c r="I18" s="135">
        <f t="shared" si="1"/>
        <v>15</v>
      </c>
      <c r="J18" s="136">
        <f t="shared" si="0"/>
        <v>490.71428571428612</v>
      </c>
      <c r="K18" s="1"/>
      <c r="L18" s="25"/>
      <c r="M18" s="26"/>
      <c r="N18" s="1"/>
    </row>
    <row r="19" spans="1:14" x14ac:dyDescent="0.15">
      <c r="A19" s="61"/>
      <c r="B19" s="30"/>
      <c r="C19" s="77" t="str">
        <f t="shared" si="7"/>
        <v>0</v>
      </c>
      <c r="D19" s="28"/>
      <c r="E19" s="77" t="str">
        <f t="shared" si="8"/>
        <v>0</v>
      </c>
      <c r="F19" s="79" t="str">
        <f>IFERROR(LARGE((C19,E19),1),"0")</f>
        <v>0</v>
      </c>
      <c r="G19" s="116">
        <f t="shared" si="9"/>
        <v>0</v>
      </c>
      <c r="H19" s="31"/>
      <c r="I19" s="135">
        <f t="shared" si="1"/>
        <v>16</v>
      </c>
      <c r="J19" s="136">
        <f t="shared" si="0"/>
        <v>477.55102040816365</v>
      </c>
      <c r="K19" s="1"/>
      <c r="L19" s="25"/>
      <c r="M19" s="26"/>
      <c r="N19" s="1"/>
    </row>
    <row r="20" spans="1:14" x14ac:dyDescent="0.15">
      <c r="A20" s="61"/>
      <c r="B20" s="30"/>
      <c r="C20" s="77" t="str">
        <f t="shared" si="7"/>
        <v>0</v>
      </c>
      <c r="D20" s="28"/>
      <c r="E20" s="77" t="str">
        <f t="shared" si="8"/>
        <v>0</v>
      </c>
      <c r="F20" s="79" t="str">
        <f>IFERROR(LARGE((C20,E20),1),"0")</f>
        <v>0</v>
      </c>
      <c r="G20" s="116">
        <f t="shared" si="9"/>
        <v>0</v>
      </c>
      <c r="H20" s="31"/>
      <c r="I20" s="135">
        <f t="shared" si="1"/>
        <v>17</v>
      </c>
      <c r="J20" s="136">
        <f t="shared" si="0"/>
        <v>464.38775510204118</v>
      </c>
      <c r="K20" s="1"/>
      <c r="L20" s="25"/>
      <c r="M20" s="26"/>
      <c r="N20" s="1"/>
    </row>
    <row r="21" spans="1:14" x14ac:dyDescent="0.15">
      <c r="A21" s="61"/>
      <c r="B21" s="30"/>
      <c r="C21" s="77" t="str">
        <f t="shared" si="7"/>
        <v>0</v>
      </c>
      <c r="D21" s="28"/>
      <c r="E21" s="77" t="str">
        <f t="shared" si="8"/>
        <v>0</v>
      </c>
      <c r="F21" s="79" t="str">
        <f>IFERROR(LARGE((C21,E21),1),"0")</f>
        <v>0</v>
      </c>
      <c r="G21" s="116">
        <f t="shared" si="9"/>
        <v>0</v>
      </c>
      <c r="H21" s="31"/>
      <c r="I21" s="135">
        <f t="shared" si="1"/>
        <v>18</v>
      </c>
      <c r="J21" s="136">
        <f t="shared" si="0"/>
        <v>451.22448979591871</v>
      </c>
      <c r="K21" s="1"/>
      <c r="L21" s="25"/>
      <c r="M21" s="26"/>
      <c r="N21" s="1"/>
    </row>
    <row r="22" spans="1:14" x14ac:dyDescent="0.15">
      <c r="A22" s="61"/>
      <c r="B22" s="30"/>
      <c r="C22" s="77" t="str">
        <f t="shared" si="7"/>
        <v>0</v>
      </c>
      <c r="D22" s="28"/>
      <c r="E22" s="77" t="str">
        <f t="shared" si="8"/>
        <v>0</v>
      </c>
      <c r="F22" s="79" t="str">
        <f>IFERROR(LARGE((C22,E22),1),"0")</f>
        <v>0</v>
      </c>
      <c r="G22" s="116">
        <f t="shared" si="9"/>
        <v>0</v>
      </c>
      <c r="H22" s="33"/>
      <c r="I22" s="135">
        <f t="shared" si="1"/>
        <v>19</v>
      </c>
      <c r="J22" s="136">
        <f t="shared" si="0"/>
        <v>438.06122448979625</v>
      </c>
      <c r="K22" s="1"/>
      <c r="L22" s="25"/>
      <c r="M22" s="26"/>
      <c r="N22" s="1"/>
    </row>
    <row r="23" spans="1:14" x14ac:dyDescent="0.15">
      <c r="A23" s="61"/>
      <c r="B23" s="30"/>
      <c r="C23" s="77" t="str">
        <f t="shared" si="7"/>
        <v>0</v>
      </c>
      <c r="D23" s="28"/>
      <c r="E23" s="77" t="str">
        <f t="shared" si="8"/>
        <v>0</v>
      </c>
      <c r="F23" s="79" t="str">
        <f>IFERROR(LARGE((C23,E23),1),"0")</f>
        <v>0</v>
      </c>
      <c r="G23" s="116">
        <f t="shared" si="9"/>
        <v>0</v>
      </c>
      <c r="H23" s="31"/>
      <c r="I23" s="135">
        <f t="shared" si="1"/>
        <v>20</v>
      </c>
      <c r="J23" s="136">
        <f t="shared" si="0"/>
        <v>424.89795918367378</v>
      </c>
      <c r="K23" s="1"/>
      <c r="L23" s="25"/>
      <c r="M23" s="26"/>
      <c r="N23" s="1"/>
    </row>
    <row r="24" spans="1:14" x14ac:dyDescent="0.15">
      <c r="A24" s="61"/>
      <c r="B24" s="30"/>
      <c r="C24" s="77" t="str">
        <f t="shared" si="7"/>
        <v>0</v>
      </c>
      <c r="D24" s="28"/>
      <c r="E24" s="77" t="str">
        <f t="shared" si="8"/>
        <v>0</v>
      </c>
      <c r="F24" s="79" t="str">
        <f>IFERROR(LARGE((C24,E24),1),"0")</f>
        <v>0</v>
      </c>
      <c r="G24" s="116">
        <f t="shared" si="9"/>
        <v>0</v>
      </c>
      <c r="H24" s="31"/>
      <c r="I24" s="135">
        <f t="shared" si="1"/>
        <v>21</v>
      </c>
      <c r="J24" s="136">
        <f t="shared" si="0"/>
        <v>411.73469387755131</v>
      </c>
      <c r="K24" s="1"/>
      <c r="M24" s="14"/>
      <c r="N24" s="1"/>
    </row>
    <row r="25" spans="1:14" x14ac:dyDescent="0.15">
      <c r="A25" s="61"/>
      <c r="B25" s="30"/>
      <c r="C25" s="77" t="str">
        <f t="shared" si="7"/>
        <v>0</v>
      </c>
      <c r="D25" s="28"/>
      <c r="E25" s="77" t="str">
        <f t="shared" si="8"/>
        <v>0</v>
      </c>
      <c r="F25" s="79" t="str">
        <f>IFERROR(LARGE((C25,E25),1),"0")</f>
        <v>0</v>
      </c>
      <c r="G25" s="116">
        <f t="shared" si="9"/>
        <v>0</v>
      </c>
      <c r="H25" s="31"/>
      <c r="I25" s="135">
        <f t="shared" si="1"/>
        <v>22</v>
      </c>
      <c r="J25" s="136">
        <f t="shared" si="0"/>
        <v>398.57142857142884</v>
      </c>
      <c r="K25" s="1"/>
      <c r="M25" s="14"/>
      <c r="N25" s="1"/>
    </row>
    <row r="26" spans="1:14" x14ac:dyDescent="0.15">
      <c r="A26" s="61"/>
      <c r="B26" s="30"/>
      <c r="C26" s="77" t="str">
        <f t="shared" si="7"/>
        <v>0</v>
      </c>
      <c r="D26" s="28"/>
      <c r="E26" s="77" t="str">
        <f t="shared" si="8"/>
        <v>0</v>
      </c>
      <c r="F26" s="79" t="str">
        <f>IFERROR(LARGE((C26,E26),1),"0")</f>
        <v>0</v>
      </c>
      <c r="G26" s="116">
        <f t="shared" si="9"/>
        <v>0</v>
      </c>
      <c r="H26" s="31"/>
      <c r="I26" s="135">
        <f t="shared" si="1"/>
        <v>23</v>
      </c>
      <c r="J26" s="136">
        <f t="shared" si="0"/>
        <v>385.40816326530637</v>
      </c>
      <c r="K26" s="1"/>
      <c r="M26" s="14"/>
      <c r="N26" s="1"/>
    </row>
    <row r="27" spans="1:14" x14ac:dyDescent="0.15">
      <c r="A27" s="61"/>
      <c r="H27" s="31"/>
      <c r="I27" s="135">
        <f t="shared" si="1"/>
        <v>24</v>
      </c>
      <c r="J27" s="136">
        <f t="shared" si="0"/>
        <v>372.2448979591839</v>
      </c>
      <c r="K27" s="1"/>
      <c r="M27" s="14"/>
      <c r="N27" s="1"/>
    </row>
    <row r="28" spans="1:14" x14ac:dyDescent="0.15">
      <c r="A28" s="61"/>
      <c r="H28" s="31"/>
      <c r="I28" s="135">
        <f t="shared" si="1"/>
        <v>25</v>
      </c>
      <c r="J28" s="136">
        <f t="shared" si="0"/>
        <v>359.08163265306143</v>
      </c>
      <c r="K28" s="1"/>
      <c r="M28" s="14"/>
      <c r="N28" s="1"/>
    </row>
    <row r="29" spans="1:14" x14ac:dyDescent="0.15">
      <c r="A29" s="61"/>
      <c r="H29" s="16"/>
      <c r="I29" s="135">
        <f t="shared" si="1"/>
        <v>26</v>
      </c>
      <c r="J29" s="136">
        <f t="shared" si="0"/>
        <v>345.91836734693896</v>
      </c>
      <c r="K29" s="1"/>
      <c r="M29" s="14"/>
      <c r="N29" s="1"/>
    </row>
    <row r="30" spans="1:14" x14ac:dyDescent="0.15">
      <c r="A30" s="61"/>
      <c r="H30" s="16"/>
      <c r="I30" s="135">
        <f t="shared" si="1"/>
        <v>27</v>
      </c>
      <c r="J30" s="136">
        <f t="shared" si="0"/>
        <v>332.7551020408165</v>
      </c>
      <c r="K30" s="1"/>
      <c r="M30" s="14"/>
      <c r="N30" s="1"/>
    </row>
    <row r="31" spans="1:14" x14ac:dyDescent="0.15">
      <c r="A31" s="61"/>
      <c r="H31" s="16"/>
      <c r="I31" s="135">
        <f t="shared" si="1"/>
        <v>28</v>
      </c>
      <c r="J31" s="136">
        <f t="shared" si="0"/>
        <v>319.59183673469403</v>
      </c>
      <c r="K31" s="1"/>
      <c r="M31" s="14"/>
      <c r="N31" s="1"/>
    </row>
    <row r="32" spans="1:14" x14ac:dyDescent="0.15">
      <c r="A32" s="61"/>
      <c r="H32" s="16"/>
      <c r="I32" s="135">
        <f t="shared" si="1"/>
        <v>29</v>
      </c>
      <c r="J32" s="136">
        <f t="shared" si="0"/>
        <v>306.42857142857156</v>
      </c>
      <c r="K32" s="1"/>
      <c r="M32" s="14"/>
      <c r="N32" s="1"/>
    </row>
    <row r="33" spans="1:14" x14ac:dyDescent="0.15">
      <c r="A33" s="61"/>
      <c r="I33" s="135">
        <f t="shared" si="1"/>
        <v>30</v>
      </c>
      <c r="J33" s="136">
        <f t="shared" si="0"/>
        <v>293.26530612244909</v>
      </c>
      <c r="K33" s="1"/>
      <c r="M33" s="14"/>
      <c r="N33" s="1"/>
    </row>
    <row r="34" spans="1:14" x14ac:dyDescent="0.15">
      <c r="A34" s="61"/>
      <c r="I34" s="135">
        <f t="shared" si="1"/>
        <v>31</v>
      </c>
      <c r="J34" s="136">
        <f t="shared" si="0"/>
        <v>280.10204081632662</v>
      </c>
      <c r="K34" s="1"/>
      <c r="M34" s="14"/>
      <c r="N34" s="1"/>
    </row>
    <row r="35" spans="1:14" x14ac:dyDescent="0.15">
      <c r="A35" s="61"/>
      <c r="I35" s="135">
        <f t="shared" si="1"/>
        <v>32</v>
      </c>
      <c r="J35" s="136">
        <f t="shared" si="0"/>
        <v>266.93877551020415</v>
      </c>
      <c r="K35" s="1"/>
      <c r="M35" s="14"/>
      <c r="N35" s="1"/>
    </row>
    <row r="36" spans="1:14" x14ac:dyDescent="0.15">
      <c r="I36" s="135">
        <f t="shared" si="1"/>
        <v>33</v>
      </c>
      <c r="J36" s="136">
        <f t="shared" si="0"/>
        <v>253.77551020408171</v>
      </c>
      <c r="K36" s="1"/>
      <c r="M36" s="14"/>
      <c r="N36" s="1"/>
    </row>
    <row r="37" spans="1:14" x14ac:dyDescent="0.15">
      <c r="I37" s="135">
        <f t="shared" si="1"/>
        <v>34</v>
      </c>
      <c r="J37" s="136">
        <f t="shared" si="0"/>
        <v>240.61224489795927</v>
      </c>
      <c r="K37" s="1"/>
      <c r="M37" s="14"/>
      <c r="N37" s="1"/>
    </row>
    <row r="38" spans="1:14" x14ac:dyDescent="0.15">
      <c r="I38" s="135">
        <f t="shared" si="1"/>
        <v>35</v>
      </c>
      <c r="J38" s="136">
        <f t="shared" si="0"/>
        <v>227.44897959183683</v>
      </c>
      <c r="K38" s="1"/>
      <c r="M38" s="14"/>
      <c r="N38" s="1"/>
    </row>
    <row r="39" spans="1:14" x14ac:dyDescent="0.15">
      <c r="I39" s="135">
        <f t="shared" si="1"/>
        <v>36</v>
      </c>
      <c r="J39" s="136">
        <f t="shared" si="0"/>
        <v>214.28571428571439</v>
      </c>
      <c r="K39" s="1"/>
      <c r="M39" s="14"/>
      <c r="N39" s="1"/>
    </row>
    <row r="40" spans="1:14" x14ac:dyDescent="0.15">
      <c r="I40" s="135">
        <f t="shared" si="1"/>
        <v>37</v>
      </c>
      <c r="J40" s="136">
        <f t="shared" si="0"/>
        <v>201.12244897959195</v>
      </c>
      <c r="K40" s="1"/>
      <c r="M40" s="14"/>
      <c r="N40" s="1"/>
    </row>
    <row r="41" spans="1:14" x14ac:dyDescent="0.15">
      <c r="I41" s="135">
        <f t="shared" si="1"/>
        <v>38</v>
      </c>
      <c r="J41" s="136">
        <f t="shared" si="0"/>
        <v>187.95918367346951</v>
      </c>
      <c r="K41" s="1"/>
      <c r="M41" s="14"/>
      <c r="N41" s="1"/>
    </row>
    <row r="42" spans="1:14" x14ac:dyDescent="0.15">
      <c r="I42" s="135">
        <f t="shared" si="1"/>
        <v>39</v>
      </c>
      <c r="J42" s="136">
        <f t="shared" si="0"/>
        <v>174.79591836734707</v>
      </c>
      <c r="K42" s="1"/>
      <c r="M42" s="14"/>
      <c r="N42" s="1"/>
    </row>
    <row r="43" spans="1:14" x14ac:dyDescent="0.15">
      <c r="I43" s="135">
        <f t="shared" si="1"/>
        <v>40</v>
      </c>
      <c r="J43" s="136">
        <f t="shared" si="0"/>
        <v>161.63265306122463</v>
      </c>
      <c r="K43" s="1"/>
      <c r="M43" s="14"/>
      <c r="N43" s="1"/>
    </row>
    <row r="44" spans="1:14" x14ac:dyDescent="0.15">
      <c r="I44" s="135">
        <f t="shared" si="1"/>
        <v>41</v>
      </c>
      <c r="J44" s="136">
        <f t="shared" si="0"/>
        <v>148.46938775510219</v>
      </c>
      <c r="K44" s="1"/>
      <c r="M44" s="14"/>
      <c r="N44" s="1"/>
    </row>
    <row r="45" spans="1:14" x14ac:dyDescent="0.15">
      <c r="I45" s="135">
        <f t="shared" si="1"/>
        <v>42</v>
      </c>
      <c r="J45" s="136">
        <f t="shared" si="0"/>
        <v>135.30612244897975</v>
      </c>
      <c r="K45" s="1"/>
      <c r="M45" s="14"/>
      <c r="N45" s="1"/>
    </row>
    <row r="46" spans="1:14" x14ac:dyDescent="0.15">
      <c r="I46" s="135">
        <f t="shared" si="1"/>
        <v>43</v>
      </c>
      <c r="J46" s="136">
        <f t="shared" si="0"/>
        <v>122.1428571428573</v>
      </c>
      <c r="K46" s="1"/>
      <c r="M46" s="14"/>
      <c r="N46" s="1"/>
    </row>
    <row r="47" spans="1:14" x14ac:dyDescent="0.15">
      <c r="I47" s="135">
        <f t="shared" si="1"/>
        <v>44</v>
      </c>
      <c r="J47" s="136">
        <f t="shared" si="0"/>
        <v>108.97959183673484</v>
      </c>
      <c r="K47" s="1"/>
      <c r="M47" s="14"/>
      <c r="N47" s="1"/>
    </row>
    <row r="48" spans="1:14" x14ac:dyDescent="0.15">
      <c r="I48" s="135">
        <f t="shared" si="1"/>
        <v>45</v>
      </c>
      <c r="J48" s="136">
        <f t="shared" si="0"/>
        <v>95.816326530612386</v>
      </c>
      <c r="K48" s="1"/>
      <c r="M48" s="14"/>
      <c r="N48" s="1"/>
    </row>
    <row r="49" spans="9:14" x14ac:dyDescent="0.15">
      <c r="I49" s="135">
        <f t="shared" si="1"/>
        <v>46</v>
      </c>
      <c r="J49" s="136">
        <f t="shared" si="0"/>
        <v>82.653061224489932</v>
      </c>
      <c r="K49" s="1"/>
      <c r="M49" s="14"/>
      <c r="N49" s="1"/>
    </row>
    <row r="50" spans="9:14" x14ac:dyDescent="0.15">
      <c r="I50" s="135">
        <f t="shared" si="1"/>
        <v>47</v>
      </c>
      <c r="J50" s="136">
        <f t="shared" si="0"/>
        <v>69.489795918367477</v>
      </c>
      <c r="K50" s="1"/>
      <c r="M50" s="14"/>
      <c r="N50" s="1"/>
    </row>
    <row r="51" spans="9:14" x14ac:dyDescent="0.15">
      <c r="I51" s="135">
        <f t="shared" si="1"/>
        <v>48</v>
      </c>
      <c r="J51" s="136">
        <f t="shared" si="0"/>
        <v>56.32653061224503</v>
      </c>
      <c r="K51" s="1"/>
      <c r="M51" s="14"/>
      <c r="N51" s="1"/>
    </row>
    <row r="52" spans="9:14" x14ac:dyDescent="0.15">
      <c r="I52" s="135">
        <f t="shared" si="1"/>
        <v>49</v>
      </c>
      <c r="J52" s="136">
        <f t="shared" si="0"/>
        <v>43.163265306122582</v>
      </c>
      <c r="K52" s="1"/>
      <c r="M52" s="14"/>
      <c r="N52" s="1"/>
    </row>
    <row r="53" spans="9:14" x14ac:dyDescent="0.15">
      <c r="I53" s="135">
        <f t="shared" si="1"/>
        <v>50</v>
      </c>
      <c r="J53" s="136">
        <f t="shared" si="0"/>
        <v>30.000000000000135</v>
      </c>
      <c r="K53" s="1"/>
      <c r="M53" s="14"/>
      <c r="N53" s="1"/>
    </row>
    <row r="54" spans="9:14" x14ac:dyDescent="0.15">
      <c r="I54" s="170">
        <f t="shared" si="1"/>
        <v>51</v>
      </c>
      <c r="J54" s="27">
        <f t="shared" si="0"/>
        <v>16.836734693877688</v>
      </c>
      <c r="K54" s="1"/>
      <c r="M54" s="14"/>
      <c r="N54" s="1"/>
    </row>
    <row r="55" spans="9:14" x14ac:dyDescent="0.15">
      <c r="I55" s="170">
        <f t="shared" si="1"/>
        <v>52</v>
      </c>
      <c r="J55" s="27">
        <f t="shared" si="0"/>
        <v>3.6734693877552385</v>
      </c>
      <c r="K55" s="1"/>
      <c r="M55" s="14"/>
      <c r="N55" s="1"/>
    </row>
    <row r="56" spans="9:14" x14ac:dyDescent="0.15">
      <c r="I56" s="170">
        <f t="shared" si="1"/>
        <v>53</v>
      </c>
      <c r="J56" s="27">
        <f t="shared" si="0"/>
        <v>-9.4897959183672107</v>
      </c>
      <c r="K56" s="1"/>
      <c r="M56" s="14"/>
      <c r="N56" s="1"/>
    </row>
    <row r="57" spans="9:14" x14ac:dyDescent="0.15">
      <c r="I57" s="170">
        <f t="shared" si="1"/>
        <v>54</v>
      </c>
      <c r="J57" s="27">
        <f t="shared" si="0"/>
        <v>-22.653061224489662</v>
      </c>
      <c r="K57" s="1"/>
      <c r="M57" s="14"/>
      <c r="N57" s="1"/>
    </row>
    <row r="58" spans="9:14" x14ac:dyDescent="0.15">
      <c r="I58" s="25">
        <f t="shared" si="1"/>
        <v>55</v>
      </c>
      <c r="J58" s="27">
        <f t="shared" si="0"/>
        <v>-35.816326530612109</v>
      </c>
      <c r="K58" s="1"/>
      <c r="M58" s="14"/>
      <c r="N58" s="1"/>
    </row>
    <row r="59" spans="9:14" x14ac:dyDescent="0.15">
      <c r="I59" s="25">
        <f t="shared" si="1"/>
        <v>56</v>
      </c>
      <c r="J59" s="27">
        <f t="shared" si="0"/>
        <v>-48.979591836734556</v>
      </c>
      <c r="K59" s="1"/>
      <c r="M59" s="14"/>
      <c r="N59" s="1"/>
    </row>
    <row r="60" spans="9:14" x14ac:dyDescent="0.15">
      <c r="I60" s="25">
        <f t="shared" si="1"/>
        <v>57</v>
      </c>
      <c r="J60" s="27">
        <f t="shared" si="0"/>
        <v>-62.142857142857004</v>
      </c>
      <c r="K60" s="1"/>
      <c r="M60" s="14"/>
      <c r="N60" s="1"/>
    </row>
    <row r="61" spans="9:14" x14ac:dyDescent="0.15">
      <c r="I61" s="25">
        <f t="shared" si="1"/>
        <v>58</v>
      </c>
      <c r="J61" s="27">
        <f t="shared" si="0"/>
        <v>-75.306122448979451</v>
      </c>
    </row>
    <row r="62" spans="9:14" x14ac:dyDescent="0.15">
      <c r="I62" s="25">
        <f t="shared" si="1"/>
        <v>59</v>
      </c>
      <c r="J62" s="27">
        <f t="shared" si="0"/>
        <v>-88.469387755101906</v>
      </c>
    </row>
    <row r="63" spans="9:14" x14ac:dyDescent="0.15">
      <c r="I63" s="25">
        <f t="shared" si="1"/>
        <v>60</v>
      </c>
      <c r="J63" s="27">
        <f t="shared" si="0"/>
        <v>-101.63265306122436</v>
      </c>
    </row>
    <row r="64" spans="9:14" x14ac:dyDescent="0.15">
      <c r="I64" s="25">
        <f t="shared" si="1"/>
        <v>61</v>
      </c>
      <c r="J64" s="27">
        <f t="shared" si="0"/>
        <v>-114.79591836734681</v>
      </c>
    </row>
    <row r="65" spans="9:10" x14ac:dyDescent="0.15">
      <c r="I65" s="25">
        <f t="shared" si="1"/>
        <v>62</v>
      </c>
      <c r="J65" s="27">
        <f t="shared" si="0"/>
        <v>-127.95918367346927</v>
      </c>
    </row>
    <row r="66" spans="9:10" x14ac:dyDescent="0.15">
      <c r="I66" s="25">
        <f t="shared" si="1"/>
        <v>63</v>
      </c>
      <c r="J66" s="27">
        <f t="shared" si="0"/>
        <v>-141.12244897959172</v>
      </c>
    </row>
    <row r="67" spans="9:10" x14ac:dyDescent="0.15">
      <c r="I67" s="25">
        <f t="shared" si="1"/>
        <v>64</v>
      </c>
      <c r="J67" s="27">
        <f t="shared" si="0"/>
        <v>-154.28571428571416</v>
      </c>
    </row>
    <row r="68" spans="9:10" x14ac:dyDescent="0.15">
      <c r="I68" s="25">
        <f t="shared" si="1"/>
        <v>65</v>
      </c>
      <c r="J68" s="27">
        <f t="shared" si="0"/>
        <v>-167.4489795918366</v>
      </c>
    </row>
    <row r="69" spans="9:10" x14ac:dyDescent="0.15">
      <c r="I69" s="25">
        <f t="shared" si="1"/>
        <v>66</v>
      </c>
      <c r="J69" s="27">
        <f t="shared" ref="J69:J103" si="10">J68-(J$4-30)/(J$3-1)</f>
        <v>-180.61224489795904</v>
      </c>
    </row>
    <row r="70" spans="9:10" x14ac:dyDescent="0.15">
      <c r="I70" s="25">
        <f t="shared" ref="I70:I103" si="11">I69+1</f>
        <v>67</v>
      </c>
      <c r="J70" s="27">
        <f t="shared" si="10"/>
        <v>-193.77551020408148</v>
      </c>
    </row>
    <row r="71" spans="9:10" x14ac:dyDescent="0.15">
      <c r="I71" s="25">
        <f t="shared" si="11"/>
        <v>68</v>
      </c>
      <c r="J71" s="27">
        <f t="shared" si="10"/>
        <v>-206.93877551020393</v>
      </c>
    </row>
    <row r="72" spans="9:10" x14ac:dyDescent="0.15">
      <c r="I72" s="25">
        <f t="shared" si="11"/>
        <v>69</v>
      </c>
      <c r="J72" s="27">
        <f t="shared" si="10"/>
        <v>-220.10204081632637</v>
      </c>
    </row>
    <row r="73" spans="9:10" x14ac:dyDescent="0.15">
      <c r="I73" s="25">
        <f t="shared" si="11"/>
        <v>70</v>
      </c>
      <c r="J73" s="27">
        <f t="shared" si="10"/>
        <v>-233.26530612244881</v>
      </c>
    </row>
    <row r="74" spans="9:10" x14ac:dyDescent="0.15">
      <c r="I74" s="25">
        <f t="shared" si="11"/>
        <v>71</v>
      </c>
      <c r="J74" s="27">
        <f t="shared" si="10"/>
        <v>-246.42857142857125</v>
      </c>
    </row>
    <row r="75" spans="9:10" x14ac:dyDescent="0.15">
      <c r="I75" s="25">
        <f t="shared" si="11"/>
        <v>72</v>
      </c>
      <c r="J75" s="27">
        <f t="shared" si="10"/>
        <v>-259.59183673469369</v>
      </c>
    </row>
    <row r="76" spans="9:10" x14ac:dyDescent="0.15">
      <c r="I76" s="25">
        <f t="shared" si="11"/>
        <v>73</v>
      </c>
      <c r="J76" s="27">
        <f t="shared" si="10"/>
        <v>-272.75510204081615</v>
      </c>
    </row>
    <row r="77" spans="9:10" x14ac:dyDescent="0.15">
      <c r="I77" s="25">
        <f t="shared" si="11"/>
        <v>74</v>
      </c>
      <c r="J77" s="27">
        <f t="shared" si="10"/>
        <v>-285.91836734693862</v>
      </c>
    </row>
    <row r="78" spans="9:10" x14ac:dyDescent="0.15">
      <c r="I78" s="25">
        <f t="shared" si="11"/>
        <v>75</v>
      </c>
      <c r="J78" s="27">
        <f t="shared" si="10"/>
        <v>-299.08163265306109</v>
      </c>
    </row>
    <row r="79" spans="9:10" x14ac:dyDescent="0.15">
      <c r="I79" s="25">
        <f t="shared" si="11"/>
        <v>76</v>
      </c>
      <c r="J79" s="27">
        <f t="shared" si="10"/>
        <v>-312.24489795918356</v>
      </c>
    </row>
    <row r="80" spans="9:10" x14ac:dyDescent="0.15">
      <c r="I80" s="25">
        <f t="shared" si="11"/>
        <v>77</v>
      </c>
      <c r="J80" s="27">
        <f t="shared" si="10"/>
        <v>-325.40816326530603</v>
      </c>
    </row>
    <row r="81" spans="9:10" x14ac:dyDescent="0.15">
      <c r="I81" s="25">
        <f t="shared" si="11"/>
        <v>78</v>
      </c>
      <c r="J81" s="27">
        <f t="shared" si="10"/>
        <v>-338.5714285714285</v>
      </c>
    </row>
    <row r="82" spans="9:10" x14ac:dyDescent="0.15">
      <c r="I82" s="25">
        <f t="shared" si="11"/>
        <v>79</v>
      </c>
      <c r="J82" s="27">
        <f t="shared" si="10"/>
        <v>-351.73469387755097</v>
      </c>
    </row>
    <row r="83" spans="9:10" x14ac:dyDescent="0.15">
      <c r="I83" s="25">
        <f t="shared" si="11"/>
        <v>80</v>
      </c>
      <c r="J83" s="27">
        <f t="shared" si="10"/>
        <v>-364.89795918367344</v>
      </c>
    </row>
    <row r="84" spans="9:10" x14ac:dyDescent="0.15">
      <c r="I84" s="25">
        <f t="shared" si="11"/>
        <v>81</v>
      </c>
      <c r="J84" s="27">
        <f t="shared" si="10"/>
        <v>-378.0612244897959</v>
      </c>
    </row>
    <row r="85" spans="9:10" x14ac:dyDescent="0.15">
      <c r="I85" s="25">
        <f t="shared" si="11"/>
        <v>82</v>
      </c>
      <c r="J85" s="27">
        <f t="shared" si="10"/>
        <v>-391.22448979591837</v>
      </c>
    </row>
    <row r="86" spans="9:10" x14ac:dyDescent="0.15">
      <c r="I86" s="25">
        <f t="shared" si="11"/>
        <v>83</v>
      </c>
      <c r="J86" s="27">
        <f t="shared" si="10"/>
        <v>-404.38775510204084</v>
      </c>
    </row>
    <row r="87" spans="9:10" x14ac:dyDescent="0.15">
      <c r="I87" s="25">
        <f t="shared" si="11"/>
        <v>84</v>
      </c>
      <c r="J87" s="27">
        <f t="shared" si="10"/>
        <v>-417.55102040816331</v>
      </c>
    </row>
    <row r="88" spans="9:10" x14ac:dyDescent="0.15">
      <c r="I88" s="25">
        <f t="shared" si="11"/>
        <v>85</v>
      </c>
      <c r="J88" s="27">
        <f t="shared" si="10"/>
        <v>-430.71428571428578</v>
      </c>
    </row>
    <row r="89" spans="9:10" x14ac:dyDescent="0.15">
      <c r="I89" s="25">
        <f t="shared" si="11"/>
        <v>86</v>
      </c>
      <c r="J89" s="27">
        <f t="shared" si="10"/>
        <v>-443.87755102040825</v>
      </c>
    </row>
    <row r="90" spans="9:10" x14ac:dyDescent="0.15">
      <c r="I90" s="25">
        <f t="shared" si="11"/>
        <v>87</v>
      </c>
      <c r="J90" s="27">
        <f t="shared" si="10"/>
        <v>-457.04081632653072</v>
      </c>
    </row>
    <row r="91" spans="9:10" x14ac:dyDescent="0.15">
      <c r="I91" s="25">
        <f t="shared" si="11"/>
        <v>88</v>
      </c>
      <c r="J91" s="27">
        <f t="shared" si="10"/>
        <v>-470.20408163265319</v>
      </c>
    </row>
    <row r="92" spans="9:10" x14ac:dyDescent="0.15">
      <c r="I92" s="25">
        <f t="shared" si="11"/>
        <v>89</v>
      </c>
      <c r="J92" s="27">
        <f t="shared" si="10"/>
        <v>-483.36734693877565</v>
      </c>
    </row>
    <row r="93" spans="9:10" x14ac:dyDescent="0.15">
      <c r="I93" s="25">
        <f t="shared" si="11"/>
        <v>90</v>
      </c>
      <c r="J93" s="27">
        <f t="shared" si="10"/>
        <v>-496.53061224489812</v>
      </c>
    </row>
    <row r="94" spans="9:10" x14ac:dyDescent="0.15">
      <c r="I94" s="25">
        <f t="shared" si="11"/>
        <v>91</v>
      </c>
      <c r="J94" s="27">
        <f t="shared" si="10"/>
        <v>-509.69387755102059</v>
      </c>
    </row>
    <row r="95" spans="9:10" x14ac:dyDescent="0.15">
      <c r="I95" s="25">
        <f t="shared" si="11"/>
        <v>92</v>
      </c>
      <c r="J95" s="27">
        <f t="shared" si="10"/>
        <v>-522.857142857143</v>
      </c>
    </row>
    <row r="96" spans="9:10" x14ac:dyDescent="0.15">
      <c r="I96" s="25">
        <f t="shared" si="11"/>
        <v>93</v>
      </c>
      <c r="J96" s="27">
        <f t="shared" si="10"/>
        <v>-536.02040816326542</v>
      </c>
    </row>
    <row r="97" spans="9:10" x14ac:dyDescent="0.15">
      <c r="I97" s="25">
        <f t="shared" si="11"/>
        <v>94</v>
      </c>
      <c r="J97" s="27">
        <f t="shared" si="10"/>
        <v>-549.18367346938783</v>
      </c>
    </row>
    <row r="98" spans="9:10" x14ac:dyDescent="0.15">
      <c r="I98" s="25">
        <f t="shared" si="11"/>
        <v>95</v>
      </c>
      <c r="J98" s="27">
        <f t="shared" si="10"/>
        <v>-562.34693877551024</v>
      </c>
    </row>
    <row r="99" spans="9:10" x14ac:dyDescent="0.15">
      <c r="I99" s="25">
        <f t="shared" si="11"/>
        <v>96</v>
      </c>
      <c r="J99" s="27">
        <f t="shared" si="10"/>
        <v>-575.51020408163265</v>
      </c>
    </row>
    <row r="100" spans="9:10" x14ac:dyDescent="0.15">
      <c r="I100" s="25">
        <f t="shared" si="11"/>
        <v>97</v>
      </c>
      <c r="J100" s="27">
        <f t="shared" si="10"/>
        <v>-588.67346938775506</v>
      </c>
    </row>
    <row r="101" spans="9:10" x14ac:dyDescent="0.15">
      <c r="I101" s="25">
        <f t="shared" si="11"/>
        <v>98</v>
      </c>
      <c r="J101" s="27">
        <f t="shared" si="10"/>
        <v>-601.83673469387747</v>
      </c>
    </row>
    <row r="102" spans="9:10" x14ac:dyDescent="0.15">
      <c r="I102" s="25">
        <f t="shared" si="11"/>
        <v>99</v>
      </c>
      <c r="J102" s="27">
        <f t="shared" si="10"/>
        <v>-614.99999999999989</v>
      </c>
    </row>
    <row r="103" spans="9:10" x14ac:dyDescent="0.15">
      <c r="I103" s="25">
        <f t="shared" si="11"/>
        <v>100</v>
      </c>
      <c r="J103" s="27">
        <f t="shared" si="10"/>
        <v>-628.1632653061223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23">
    <cfRule type="duplicateValues" dxfId="655" priority="6"/>
    <cfRule type="duplicateValues" dxfId="654" priority="7"/>
    <cfRule type="duplicateValues" dxfId="653" priority="8"/>
    <cfRule type="duplicateValues" dxfId="652" priority="9"/>
    <cfRule type="duplicateValues" dxfId="651" priority="10"/>
  </conditionalFormatting>
  <conditionalFormatting sqref="A24:A35">
    <cfRule type="duplicateValues" dxfId="650" priority="1"/>
    <cfRule type="duplicateValues" dxfId="649" priority="2"/>
    <cfRule type="duplicateValues" dxfId="648" priority="3"/>
    <cfRule type="duplicateValues" dxfId="647" priority="4"/>
    <cfRule type="duplicateValues" dxfId="646" priority="5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6C2A-F4BE-3748-8A84-A6FE7896670B}">
  <dimension ref="A1:N72"/>
  <sheetViews>
    <sheetView workbookViewId="0">
      <selection activeCell="B6" sqref="B6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138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</v>
      </c>
      <c r="C3" s="196"/>
      <c r="D3" s="101"/>
      <c r="E3" s="104"/>
      <c r="F3" s="101"/>
      <c r="G3" s="107"/>
      <c r="I3" s="95" t="s">
        <v>132</v>
      </c>
      <c r="J3" s="96">
        <v>60</v>
      </c>
      <c r="K3" s="1"/>
      <c r="L3" s="95" t="s">
        <v>132</v>
      </c>
      <c r="M3" s="96">
        <v>20</v>
      </c>
      <c r="N3" s="1"/>
    </row>
    <row r="4" spans="1:14" ht="15" customHeight="1" x14ac:dyDescent="0.15">
      <c r="A4" s="99" t="s">
        <v>131</v>
      </c>
      <c r="B4" s="118" t="s">
        <v>243</v>
      </c>
      <c r="C4" s="119"/>
      <c r="D4" s="101"/>
      <c r="E4" s="104"/>
      <c r="F4" s="101"/>
      <c r="G4" s="107"/>
      <c r="I4" s="25">
        <v>1</v>
      </c>
      <c r="J4" s="27">
        <f>J2</f>
        <v>500</v>
      </c>
      <c r="K4" s="1"/>
      <c r="L4" s="25">
        <v>1</v>
      </c>
      <c r="M4" s="26">
        <v>570</v>
      </c>
      <c r="N4" s="1"/>
    </row>
    <row r="5" spans="1:14" ht="15" customHeight="1" x14ac:dyDescent="0.15">
      <c r="A5" s="99" t="s">
        <v>133</v>
      </c>
      <c r="B5" s="132" t="s">
        <v>252</v>
      </c>
      <c r="C5" s="119"/>
      <c r="D5" s="103"/>
      <c r="E5" s="105"/>
      <c r="F5" s="105"/>
      <c r="G5" s="107"/>
      <c r="I5" s="25">
        <f>I4+1</f>
        <v>2</v>
      </c>
      <c r="J5" s="27">
        <f>J4-(J$4-30)/(J$3-1)</f>
        <v>492.03389830508473</v>
      </c>
      <c r="K5" s="1"/>
      <c r="L5" s="25">
        <f>L4+1</f>
        <v>2</v>
      </c>
      <c r="M5" s="26">
        <f>M4-(M$4-$J$24)/(M$3)</f>
        <v>558.53389830508468</v>
      </c>
      <c r="N5" s="1"/>
    </row>
    <row r="6" spans="1:14" ht="15" customHeight="1" x14ac:dyDescent="0.15">
      <c r="A6" s="99" t="s">
        <v>134</v>
      </c>
      <c r="B6" s="118" t="s">
        <v>23</v>
      </c>
      <c r="C6" s="119"/>
      <c r="D6" s="103"/>
      <c r="E6" s="106"/>
      <c r="F6" s="103"/>
      <c r="G6" s="107"/>
      <c r="I6" s="25">
        <f t="shared" ref="I6:I69" si="0">I5+1</f>
        <v>3</v>
      </c>
      <c r="J6" s="27">
        <f t="shared" ref="J6:J69" si="1">J5-(J$4-30)/(J$3-1)</f>
        <v>484.06779661016947</v>
      </c>
      <c r="K6" s="1"/>
      <c r="L6" s="25">
        <f t="shared" ref="L6:L23" si="2">L5+1</f>
        <v>3</v>
      </c>
      <c r="M6" s="26">
        <f t="shared" ref="M6:M23" si="3">M5-(M$4-$J$24)/(M$3)</f>
        <v>547.06779661016935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25">
        <f t="shared" si="0"/>
        <v>4</v>
      </c>
      <c r="J7" s="27">
        <f t="shared" si="1"/>
        <v>476.1016949152542</v>
      </c>
      <c r="K7" s="1"/>
      <c r="L7" s="25">
        <f t="shared" si="2"/>
        <v>4</v>
      </c>
      <c r="M7" s="26">
        <f t="shared" si="3"/>
        <v>535.60169491525403</v>
      </c>
      <c r="N7" s="1"/>
    </row>
    <row r="8" spans="1:14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25">
        <f t="shared" si="0"/>
        <v>5</v>
      </c>
      <c r="J8" s="27">
        <f t="shared" si="1"/>
        <v>468.13559322033893</v>
      </c>
      <c r="K8" s="1"/>
      <c r="L8" s="25">
        <f t="shared" si="2"/>
        <v>5</v>
      </c>
      <c r="M8" s="26">
        <f t="shared" si="3"/>
        <v>524.13559322033871</v>
      </c>
      <c r="N8" s="1"/>
    </row>
    <row r="9" spans="1:14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0"/>
        <v>6</v>
      </c>
      <c r="J9" s="27">
        <f t="shared" si="1"/>
        <v>460.16949152542367</v>
      </c>
      <c r="K9" s="1"/>
      <c r="L9" s="25">
        <f t="shared" si="2"/>
        <v>6</v>
      </c>
      <c r="M9" s="26">
        <f t="shared" si="3"/>
        <v>512.66949152542338</v>
      </c>
      <c r="N9" s="1"/>
    </row>
    <row r="10" spans="1:14" ht="15" customHeight="1" x14ac:dyDescent="0.15">
      <c r="A10" s="212"/>
      <c r="B10" s="205">
        <f>J2</f>
        <v>500</v>
      </c>
      <c r="C10" s="205"/>
      <c r="D10" s="205">
        <f>M2</f>
        <v>570</v>
      </c>
      <c r="E10" s="205"/>
      <c r="F10" s="200"/>
      <c r="G10" s="203"/>
      <c r="I10" s="25">
        <f t="shared" si="0"/>
        <v>7</v>
      </c>
      <c r="J10" s="27">
        <f t="shared" si="1"/>
        <v>452.2033898305084</v>
      </c>
      <c r="K10" s="1"/>
      <c r="L10" s="25">
        <f t="shared" si="2"/>
        <v>7</v>
      </c>
      <c r="M10" s="26">
        <f t="shared" si="3"/>
        <v>501.20338983050812</v>
      </c>
      <c r="N10" s="1"/>
    </row>
    <row r="11" spans="1:14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60</v>
      </c>
      <c r="I11" s="25">
        <f t="shared" si="0"/>
        <v>8</v>
      </c>
      <c r="J11" s="27">
        <f t="shared" si="1"/>
        <v>444.23728813559313</v>
      </c>
      <c r="K11" s="1"/>
      <c r="L11" s="25">
        <f t="shared" si="2"/>
        <v>8</v>
      </c>
      <c r="M11" s="26">
        <f t="shared" si="3"/>
        <v>489.73728813559285</v>
      </c>
      <c r="N11" s="1"/>
    </row>
    <row r="12" spans="1:14" ht="15" customHeight="1" x14ac:dyDescent="0.15">
      <c r="A12" s="61" t="s">
        <v>146</v>
      </c>
      <c r="B12" s="77">
        <v>1</v>
      </c>
      <c r="C12" s="77">
        <f t="shared" ref="C12:C23" si="4">_xlfn.IFNA(VLOOKUP(B12,$I$4:$J$100,2,FALSE),"0")</f>
        <v>500</v>
      </c>
      <c r="D12" s="77">
        <v>1</v>
      </c>
      <c r="E12" s="77">
        <f t="shared" ref="E12:E23" si="5">_xlfn.IFNA(VLOOKUP(D12,$L$4:$M$23,2,FALSE),"0")</f>
        <v>570</v>
      </c>
      <c r="F12" s="79">
        <f>IFERROR(LARGE((C12,E12),1),"0")</f>
        <v>570</v>
      </c>
      <c r="G12" s="116">
        <f t="shared" ref="G12:G23" si="6">IF(D12&lt;0,D12,B12)</f>
        <v>1</v>
      </c>
      <c r="I12" s="25">
        <f t="shared" si="0"/>
        <v>9</v>
      </c>
      <c r="J12" s="27">
        <f t="shared" si="1"/>
        <v>436.27118644067787</v>
      </c>
      <c r="K12" s="1"/>
      <c r="L12" s="25">
        <f t="shared" si="2"/>
        <v>9</v>
      </c>
      <c r="M12" s="26">
        <f t="shared" si="3"/>
        <v>478.27118644067758</v>
      </c>
      <c r="N12" s="1"/>
    </row>
    <row r="13" spans="1:14" ht="15" customHeight="1" x14ac:dyDescent="0.15">
      <c r="A13" s="61" t="s">
        <v>34</v>
      </c>
      <c r="B13" s="77">
        <v>2</v>
      </c>
      <c r="C13" s="77">
        <f t="shared" si="4"/>
        <v>492.03389830508473</v>
      </c>
      <c r="D13" s="77">
        <v>2</v>
      </c>
      <c r="E13" s="77">
        <f t="shared" si="5"/>
        <v>558.53389830508468</v>
      </c>
      <c r="F13" s="79">
        <f>IFERROR(LARGE((C13,E13),1),"0")</f>
        <v>558.53389830508468</v>
      </c>
      <c r="G13" s="116">
        <f t="shared" si="6"/>
        <v>2</v>
      </c>
      <c r="H13" s="16"/>
      <c r="I13" s="25">
        <f t="shared" si="0"/>
        <v>10</v>
      </c>
      <c r="J13" s="27">
        <f t="shared" si="1"/>
        <v>428.3050847457626</v>
      </c>
      <c r="K13" s="1"/>
      <c r="L13" s="25">
        <f t="shared" si="2"/>
        <v>10</v>
      </c>
      <c r="M13" s="26">
        <f t="shared" si="3"/>
        <v>466.80508474576231</v>
      </c>
      <c r="N13" s="1"/>
    </row>
    <row r="14" spans="1:14" ht="15" customHeight="1" x14ac:dyDescent="0.15">
      <c r="A14" s="61" t="s">
        <v>28</v>
      </c>
      <c r="B14" s="77">
        <v>5</v>
      </c>
      <c r="C14" s="77">
        <f t="shared" si="4"/>
        <v>468.13559322033893</v>
      </c>
      <c r="D14" s="77">
        <v>5</v>
      </c>
      <c r="E14" s="77">
        <f t="shared" si="5"/>
        <v>524.13559322033871</v>
      </c>
      <c r="F14" s="79">
        <f>IFERROR(LARGE((C14,E14),1),"0")</f>
        <v>524.13559322033871</v>
      </c>
      <c r="G14" s="116">
        <f t="shared" si="6"/>
        <v>5</v>
      </c>
      <c r="H14" s="16"/>
      <c r="I14" s="25">
        <f t="shared" si="0"/>
        <v>11</v>
      </c>
      <c r="J14" s="27">
        <f t="shared" si="1"/>
        <v>420.33898305084733</v>
      </c>
      <c r="K14" s="1"/>
      <c r="L14" s="25">
        <f t="shared" si="2"/>
        <v>11</v>
      </c>
      <c r="M14" s="26">
        <f t="shared" si="3"/>
        <v>455.33898305084705</v>
      </c>
      <c r="N14" s="1"/>
    </row>
    <row r="15" spans="1:14" ht="15" customHeight="1" x14ac:dyDescent="0.15">
      <c r="A15" s="61" t="s">
        <v>37</v>
      </c>
      <c r="B15" s="77">
        <v>12</v>
      </c>
      <c r="C15" s="77">
        <f t="shared" si="4"/>
        <v>412.37288135593207</v>
      </c>
      <c r="D15" s="77">
        <v>12</v>
      </c>
      <c r="E15" s="77">
        <f t="shared" si="5"/>
        <v>443.87288135593178</v>
      </c>
      <c r="F15" s="79">
        <f>IFERROR(LARGE((C15,E15),1),"0")</f>
        <v>443.87288135593178</v>
      </c>
      <c r="G15" s="116">
        <f t="shared" si="6"/>
        <v>12</v>
      </c>
      <c r="H15" s="16"/>
      <c r="I15" s="25">
        <f t="shared" si="0"/>
        <v>12</v>
      </c>
      <c r="J15" s="27">
        <f t="shared" si="1"/>
        <v>412.37288135593207</v>
      </c>
      <c r="K15" s="1"/>
      <c r="L15" s="25">
        <f t="shared" si="2"/>
        <v>12</v>
      </c>
      <c r="M15" s="26">
        <f t="shared" si="3"/>
        <v>443.87288135593178</v>
      </c>
      <c r="N15" s="1"/>
    </row>
    <row r="16" spans="1:14" ht="15" customHeight="1" x14ac:dyDescent="0.15">
      <c r="A16" s="61" t="s">
        <v>38</v>
      </c>
      <c r="B16" s="77">
        <v>20</v>
      </c>
      <c r="C16" s="77">
        <f t="shared" si="4"/>
        <v>348.64406779660993</v>
      </c>
      <c r="D16" s="77">
        <v>20</v>
      </c>
      <c r="E16" s="77">
        <f t="shared" si="5"/>
        <v>352.14406779660965</v>
      </c>
      <c r="F16" s="79">
        <f>IFERROR(LARGE((C16,E16),1),"0")</f>
        <v>352.14406779660965</v>
      </c>
      <c r="G16" s="116">
        <f t="shared" si="6"/>
        <v>20</v>
      </c>
      <c r="H16" s="16"/>
      <c r="I16" s="25">
        <f t="shared" si="0"/>
        <v>13</v>
      </c>
      <c r="J16" s="27">
        <f t="shared" si="1"/>
        <v>404.4067796610168</v>
      </c>
      <c r="K16" s="1"/>
      <c r="L16" s="25">
        <f t="shared" si="2"/>
        <v>13</v>
      </c>
      <c r="M16" s="26">
        <f t="shared" si="3"/>
        <v>432.40677966101651</v>
      </c>
      <c r="N16" s="1"/>
    </row>
    <row r="17" spans="1:14" x14ac:dyDescent="0.15">
      <c r="A17" s="61" t="s">
        <v>39</v>
      </c>
      <c r="B17" s="30">
        <v>21</v>
      </c>
      <c r="C17" s="77">
        <f t="shared" si="4"/>
        <v>340.67796610169466</v>
      </c>
      <c r="D17" s="28"/>
      <c r="E17" s="77" t="str">
        <f t="shared" si="5"/>
        <v>0</v>
      </c>
      <c r="F17" s="79">
        <f>IFERROR(LARGE((C17,E17),1),"0")</f>
        <v>340.67796610169466</v>
      </c>
      <c r="G17" s="116">
        <f t="shared" si="6"/>
        <v>21</v>
      </c>
      <c r="H17" s="16"/>
      <c r="I17" s="25">
        <f t="shared" si="0"/>
        <v>14</v>
      </c>
      <c r="J17" s="27">
        <f t="shared" si="1"/>
        <v>396.44067796610153</v>
      </c>
      <c r="K17" s="1"/>
      <c r="L17" s="25">
        <f t="shared" si="2"/>
        <v>14</v>
      </c>
      <c r="M17" s="26">
        <f t="shared" si="3"/>
        <v>420.94067796610125</v>
      </c>
      <c r="N17" s="1"/>
    </row>
    <row r="18" spans="1:14" x14ac:dyDescent="0.15">
      <c r="A18" s="61" t="s">
        <v>52</v>
      </c>
      <c r="B18" s="77">
        <v>27</v>
      </c>
      <c r="C18" s="77">
        <f t="shared" si="4"/>
        <v>292.88135593220306</v>
      </c>
      <c r="D18" s="32"/>
      <c r="E18" s="77" t="str">
        <f t="shared" si="5"/>
        <v>0</v>
      </c>
      <c r="F18" s="79">
        <f>IFERROR(LARGE((C18,E18),1),"0")</f>
        <v>292.88135593220306</v>
      </c>
      <c r="G18" s="116">
        <f t="shared" si="6"/>
        <v>27</v>
      </c>
      <c r="H18" s="16"/>
      <c r="I18" s="25">
        <f t="shared" si="0"/>
        <v>15</v>
      </c>
      <c r="J18" s="27">
        <f t="shared" si="1"/>
        <v>388.47457627118627</v>
      </c>
      <c r="K18" s="1"/>
      <c r="L18" s="25">
        <f t="shared" si="2"/>
        <v>15</v>
      </c>
      <c r="M18" s="26">
        <f t="shared" si="3"/>
        <v>409.47457627118598</v>
      </c>
      <c r="N18" s="1"/>
    </row>
    <row r="19" spans="1:14" x14ac:dyDescent="0.15">
      <c r="A19" s="61" t="s">
        <v>164</v>
      </c>
      <c r="B19" s="77">
        <v>28</v>
      </c>
      <c r="C19" s="77">
        <f t="shared" si="4"/>
        <v>284.9152542372878</v>
      </c>
      <c r="D19" s="29"/>
      <c r="E19" s="77" t="str">
        <f t="shared" si="5"/>
        <v>0</v>
      </c>
      <c r="F19" s="79">
        <f>IFERROR(LARGE((C19,E19),1),"0")</f>
        <v>284.9152542372878</v>
      </c>
      <c r="G19" s="116">
        <f t="shared" si="6"/>
        <v>28</v>
      </c>
      <c r="H19" s="31"/>
      <c r="I19" s="25">
        <f t="shared" si="0"/>
        <v>16</v>
      </c>
      <c r="J19" s="27">
        <f t="shared" si="1"/>
        <v>380.508474576271</v>
      </c>
      <c r="K19" s="1"/>
      <c r="L19" s="25">
        <f t="shared" si="2"/>
        <v>16</v>
      </c>
      <c r="M19" s="26">
        <f t="shared" si="3"/>
        <v>398.00847457627071</v>
      </c>
      <c r="N19" s="1"/>
    </row>
    <row r="20" spans="1:14" x14ac:dyDescent="0.15">
      <c r="A20" s="61" t="s">
        <v>54</v>
      </c>
      <c r="B20" s="30">
        <v>31</v>
      </c>
      <c r="C20" s="77">
        <f t="shared" si="4"/>
        <v>261.016949152542</v>
      </c>
      <c r="D20" s="28"/>
      <c r="E20" s="77" t="str">
        <f t="shared" si="5"/>
        <v>0</v>
      </c>
      <c r="F20" s="79">
        <f>IFERROR(LARGE((C20,E20),1),"0")</f>
        <v>261.016949152542</v>
      </c>
      <c r="G20" s="116">
        <f t="shared" si="6"/>
        <v>31</v>
      </c>
      <c r="H20" s="31"/>
      <c r="I20" s="25">
        <f t="shared" si="0"/>
        <v>17</v>
      </c>
      <c r="J20" s="27">
        <f t="shared" si="1"/>
        <v>372.54237288135573</v>
      </c>
      <c r="K20" s="1"/>
      <c r="L20" s="25">
        <f t="shared" si="2"/>
        <v>17</v>
      </c>
      <c r="M20" s="26">
        <f t="shared" si="3"/>
        <v>386.54237288135545</v>
      </c>
      <c r="N20" s="1"/>
    </row>
    <row r="21" spans="1:14" x14ac:dyDescent="0.15">
      <c r="A21" s="61" t="s">
        <v>66</v>
      </c>
      <c r="B21" s="30">
        <v>33</v>
      </c>
      <c r="C21" s="77">
        <f t="shared" si="4"/>
        <v>245.08474576271146</v>
      </c>
      <c r="D21" s="28"/>
      <c r="E21" s="77" t="str">
        <f t="shared" si="5"/>
        <v>0</v>
      </c>
      <c r="F21" s="79">
        <f>IFERROR(LARGE((C21,E21),1),"0")</f>
        <v>245.08474576271146</v>
      </c>
      <c r="G21" s="116">
        <f t="shared" si="6"/>
        <v>33</v>
      </c>
      <c r="H21" s="31"/>
      <c r="I21" s="25">
        <f t="shared" si="0"/>
        <v>18</v>
      </c>
      <c r="J21" s="27">
        <f t="shared" si="1"/>
        <v>364.57627118644047</v>
      </c>
      <c r="K21" s="1"/>
      <c r="L21" s="25">
        <f t="shared" si="2"/>
        <v>18</v>
      </c>
      <c r="M21" s="26">
        <f t="shared" si="3"/>
        <v>375.07627118644018</v>
      </c>
      <c r="N21" s="1"/>
    </row>
    <row r="22" spans="1:14" x14ac:dyDescent="0.15">
      <c r="A22" s="61" t="s">
        <v>50</v>
      </c>
      <c r="B22" s="30">
        <v>34</v>
      </c>
      <c r="C22" s="77">
        <f t="shared" si="4"/>
        <v>237.1186440677962</v>
      </c>
      <c r="D22" s="28"/>
      <c r="E22" s="77" t="str">
        <f t="shared" si="5"/>
        <v>0</v>
      </c>
      <c r="F22" s="79">
        <f>IFERROR(LARGE((C22,E22),1),"0")</f>
        <v>237.1186440677962</v>
      </c>
      <c r="G22" s="116">
        <f t="shared" si="6"/>
        <v>34</v>
      </c>
      <c r="H22" s="33"/>
      <c r="I22" s="25">
        <f t="shared" si="0"/>
        <v>19</v>
      </c>
      <c r="J22" s="27">
        <f t="shared" si="1"/>
        <v>356.6101694915252</v>
      </c>
      <c r="K22" s="1"/>
      <c r="L22" s="25">
        <f t="shared" si="2"/>
        <v>19</v>
      </c>
      <c r="M22" s="26">
        <f t="shared" si="3"/>
        <v>363.61016949152491</v>
      </c>
      <c r="N22" s="1"/>
    </row>
    <row r="23" spans="1:14" x14ac:dyDescent="0.15">
      <c r="A23" s="61" t="s">
        <v>44</v>
      </c>
      <c r="B23" s="30">
        <v>38</v>
      </c>
      <c r="C23" s="77">
        <f t="shared" si="4"/>
        <v>205.25423728813513</v>
      </c>
      <c r="D23" s="28"/>
      <c r="E23" s="77" t="str">
        <f t="shared" si="5"/>
        <v>0</v>
      </c>
      <c r="F23" s="79">
        <f>IFERROR(LARGE((C23,E23),1),"0")</f>
        <v>205.25423728813513</v>
      </c>
      <c r="G23" s="116">
        <f t="shared" si="6"/>
        <v>38</v>
      </c>
      <c r="H23" s="31"/>
      <c r="I23" s="25">
        <f t="shared" si="0"/>
        <v>20</v>
      </c>
      <c r="J23" s="27">
        <f t="shared" si="1"/>
        <v>348.64406779660993</v>
      </c>
      <c r="K23" s="1"/>
      <c r="L23" s="25">
        <f t="shared" si="2"/>
        <v>20</v>
      </c>
      <c r="M23" s="26">
        <f t="shared" si="3"/>
        <v>352.14406779660965</v>
      </c>
      <c r="N23" s="1"/>
    </row>
    <row r="24" spans="1:14" x14ac:dyDescent="0.15">
      <c r="A24" s="61" t="s">
        <v>40</v>
      </c>
      <c r="B24" s="30">
        <v>39</v>
      </c>
      <c r="C24" s="77">
        <f t="shared" ref="C24:C28" si="7">_xlfn.IFNA(VLOOKUP(B24,$I$4:$J$100,2,FALSE),"0")</f>
        <v>197.28813559321986</v>
      </c>
      <c r="D24" s="28"/>
      <c r="E24" s="77" t="str">
        <f t="shared" ref="E24:E28" si="8">_xlfn.IFNA(VLOOKUP(D24,$L$4:$M$23,2,FALSE),"0")</f>
        <v>0</v>
      </c>
      <c r="F24" s="79">
        <f>IFERROR(LARGE((C24,E24),1),"0")</f>
        <v>197.28813559321986</v>
      </c>
      <c r="G24" s="116">
        <f t="shared" ref="G24:G28" si="9">IF(D24&lt;0,D24,B24)</f>
        <v>39</v>
      </c>
      <c r="H24" s="31"/>
      <c r="I24" s="25">
        <f t="shared" si="0"/>
        <v>21</v>
      </c>
      <c r="J24" s="27">
        <f t="shared" si="1"/>
        <v>340.67796610169466</v>
      </c>
      <c r="K24" s="1"/>
      <c r="M24" s="26"/>
      <c r="N24" s="1"/>
    </row>
    <row r="25" spans="1:14" x14ac:dyDescent="0.15">
      <c r="A25" s="61" t="s">
        <v>56</v>
      </c>
      <c r="B25" s="30">
        <v>40</v>
      </c>
      <c r="C25" s="77">
        <f t="shared" si="7"/>
        <v>189.3220338983046</v>
      </c>
      <c r="D25" s="28"/>
      <c r="E25" s="77" t="str">
        <f t="shared" si="8"/>
        <v>0</v>
      </c>
      <c r="F25" s="79">
        <f>IFERROR(LARGE((C25,E25),1),"0")</f>
        <v>189.3220338983046</v>
      </c>
      <c r="G25" s="116">
        <f t="shared" si="9"/>
        <v>40</v>
      </c>
      <c r="H25" s="31"/>
      <c r="I25" s="25">
        <f t="shared" si="0"/>
        <v>22</v>
      </c>
      <c r="J25" s="27">
        <f t="shared" si="1"/>
        <v>332.7118644067794</v>
      </c>
      <c r="K25" s="1"/>
      <c r="M25" s="14"/>
      <c r="N25" s="1"/>
    </row>
    <row r="26" spans="1:14" x14ac:dyDescent="0.15">
      <c r="A26" s="61" t="s">
        <v>55</v>
      </c>
      <c r="B26" s="30">
        <v>43</v>
      </c>
      <c r="C26" s="77">
        <f t="shared" si="7"/>
        <v>165.4237288135588</v>
      </c>
      <c r="D26" s="28"/>
      <c r="E26" s="77" t="str">
        <f t="shared" si="8"/>
        <v>0</v>
      </c>
      <c r="F26" s="79">
        <f>IFERROR(LARGE((C26,E26),1),"0")</f>
        <v>165.4237288135588</v>
      </c>
      <c r="G26" s="116">
        <f t="shared" si="9"/>
        <v>43</v>
      </c>
      <c r="H26" s="31"/>
      <c r="I26" s="25">
        <f t="shared" si="0"/>
        <v>23</v>
      </c>
      <c r="J26" s="27">
        <f t="shared" si="1"/>
        <v>324.74576271186413</v>
      </c>
      <c r="K26" s="1"/>
      <c r="M26" s="14"/>
      <c r="N26" s="1"/>
    </row>
    <row r="27" spans="1:14" x14ac:dyDescent="0.15">
      <c r="A27" s="61" t="s">
        <v>57</v>
      </c>
      <c r="B27" s="30">
        <v>46</v>
      </c>
      <c r="C27" s="77">
        <f t="shared" si="7"/>
        <v>141.525423728813</v>
      </c>
      <c r="D27" s="28"/>
      <c r="E27" s="77" t="str">
        <f t="shared" si="8"/>
        <v>0</v>
      </c>
      <c r="F27" s="79">
        <f>IFERROR(LARGE((C27,E27),1),"0")</f>
        <v>141.525423728813</v>
      </c>
      <c r="G27" s="116">
        <f t="shared" si="9"/>
        <v>46</v>
      </c>
      <c r="H27" s="31"/>
      <c r="I27" s="25">
        <f t="shared" si="0"/>
        <v>24</v>
      </c>
      <c r="J27" s="27">
        <f t="shared" si="1"/>
        <v>316.77966101694886</v>
      </c>
      <c r="K27" s="1"/>
      <c r="M27" s="14"/>
      <c r="N27" s="1"/>
    </row>
    <row r="28" spans="1:14" x14ac:dyDescent="0.15">
      <c r="A28" s="61" t="s">
        <v>53</v>
      </c>
      <c r="B28" s="30">
        <v>57</v>
      </c>
      <c r="C28" s="77">
        <f t="shared" si="7"/>
        <v>53.898305084745203</v>
      </c>
      <c r="D28" s="28"/>
      <c r="E28" s="77" t="str">
        <f t="shared" si="8"/>
        <v>0</v>
      </c>
      <c r="F28" s="79">
        <f>IFERROR(LARGE((C28,E28),1),"0")</f>
        <v>53.898305084745203</v>
      </c>
      <c r="G28" s="116">
        <f t="shared" si="9"/>
        <v>57</v>
      </c>
      <c r="H28" s="31"/>
      <c r="I28" s="25">
        <f t="shared" si="0"/>
        <v>25</v>
      </c>
      <c r="J28" s="27">
        <f t="shared" si="1"/>
        <v>308.8135593220336</v>
      </c>
      <c r="K28" s="1"/>
      <c r="M28" s="14"/>
      <c r="N28" s="1"/>
    </row>
    <row r="29" spans="1:14" x14ac:dyDescent="0.15">
      <c r="A29" s="61"/>
      <c r="B29" s="30"/>
      <c r="C29" s="77"/>
      <c r="D29" s="28"/>
      <c r="E29" s="77"/>
      <c r="F29" s="79"/>
      <c r="G29" s="116"/>
      <c r="H29" s="16"/>
      <c r="I29" s="25">
        <f t="shared" si="0"/>
        <v>26</v>
      </c>
      <c r="J29" s="27">
        <f t="shared" si="1"/>
        <v>300.84745762711833</v>
      </c>
      <c r="K29" s="1"/>
      <c r="M29" s="14"/>
      <c r="N29" s="1"/>
    </row>
    <row r="30" spans="1:14" x14ac:dyDescent="0.15">
      <c r="A30" s="61"/>
      <c r="B30" s="30"/>
      <c r="C30" s="77"/>
      <c r="D30" s="28"/>
      <c r="E30" s="77"/>
      <c r="F30" s="79"/>
      <c r="G30" s="116"/>
      <c r="H30" s="16"/>
      <c r="I30" s="25">
        <f t="shared" si="0"/>
        <v>27</v>
      </c>
      <c r="J30" s="27">
        <f t="shared" si="1"/>
        <v>292.88135593220306</v>
      </c>
      <c r="K30" s="1"/>
      <c r="M30" s="14"/>
      <c r="N30" s="1"/>
    </row>
    <row r="31" spans="1:14" x14ac:dyDescent="0.15">
      <c r="A31" s="61"/>
      <c r="B31" s="30"/>
      <c r="C31" s="77"/>
      <c r="D31" s="28"/>
      <c r="E31" s="77"/>
      <c r="F31" s="79"/>
      <c r="G31" s="116"/>
      <c r="H31" s="16"/>
      <c r="I31" s="25">
        <f t="shared" si="0"/>
        <v>28</v>
      </c>
      <c r="J31" s="27">
        <f t="shared" si="1"/>
        <v>284.9152542372878</v>
      </c>
      <c r="K31" s="1"/>
      <c r="M31" s="14"/>
      <c r="N31" s="1"/>
    </row>
    <row r="32" spans="1:14" x14ac:dyDescent="0.15">
      <c r="A32" s="61"/>
      <c r="H32" s="16"/>
      <c r="I32" s="25">
        <f t="shared" si="0"/>
        <v>29</v>
      </c>
      <c r="J32" s="27">
        <f t="shared" si="1"/>
        <v>276.94915254237253</v>
      </c>
      <c r="K32" s="1"/>
      <c r="M32" s="14"/>
      <c r="N32" s="1"/>
    </row>
    <row r="33" spans="1:14" x14ac:dyDescent="0.15">
      <c r="A33" s="61"/>
      <c r="I33" s="25">
        <f t="shared" si="0"/>
        <v>30</v>
      </c>
      <c r="J33" s="27">
        <f t="shared" si="1"/>
        <v>268.98305084745726</v>
      </c>
      <c r="K33" s="1"/>
      <c r="M33" s="14"/>
      <c r="N33" s="1"/>
    </row>
    <row r="34" spans="1:14" x14ac:dyDescent="0.15">
      <c r="A34" s="61"/>
      <c r="I34" s="25">
        <f t="shared" si="0"/>
        <v>31</v>
      </c>
      <c r="J34" s="27">
        <f t="shared" si="1"/>
        <v>261.016949152542</v>
      </c>
      <c r="K34" s="1"/>
      <c r="M34" s="14"/>
      <c r="N34" s="1"/>
    </row>
    <row r="35" spans="1:14" x14ac:dyDescent="0.15">
      <c r="A35" s="61"/>
      <c r="I35" s="25">
        <f t="shared" si="0"/>
        <v>32</v>
      </c>
      <c r="J35" s="27">
        <f t="shared" si="1"/>
        <v>253.05084745762673</v>
      </c>
      <c r="K35" s="1"/>
      <c r="M35" s="14"/>
      <c r="N35" s="1"/>
    </row>
    <row r="36" spans="1:14" x14ac:dyDescent="0.15">
      <c r="A36" s="61"/>
      <c r="I36" s="25">
        <f t="shared" si="0"/>
        <v>33</v>
      </c>
      <c r="J36" s="27">
        <f t="shared" si="1"/>
        <v>245.08474576271146</v>
      </c>
      <c r="K36" s="1"/>
      <c r="M36" s="14"/>
      <c r="N36" s="1"/>
    </row>
    <row r="37" spans="1:14" x14ac:dyDescent="0.15">
      <c r="A37" s="61"/>
      <c r="I37" s="25">
        <f t="shared" si="0"/>
        <v>34</v>
      </c>
      <c r="J37" s="27">
        <f t="shared" si="1"/>
        <v>237.1186440677962</v>
      </c>
      <c r="K37" s="1"/>
      <c r="M37" s="14"/>
      <c r="N37" s="1"/>
    </row>
    <row r="38" spans="1:14" x14ac:dyDescent="0.15">
      <c r="A38" s="61"/>
      <c r="I38" s="25">
        <f t="shared" si="0"/>
        <v>35</v>
      </c>
      <c r="J38" s="27">
        <f t="shared" si="1"/>
        <v>229.15254237288093</v>
      </c>
      <c r="K38" s="1"/>
      <c r="M38" s="14"/>
      <c r="N38" s="1"/>
    </row>
    <row r="39" spans="1:14" x14ac:dyDescent="0.15">
      <c r="A39" s="61"/>
      <c r="I39" s="25">
        <f t="shared" si="0"/>
        <v>36</v>
      </c>
      <c r="J39" s="27">
        <f t="shared" si="1"/>
        <v>221.18644067796566</v>
      </c>
      <c r="K39" s="1"/>
      <c r="M39" s="14"/>
      <c r="N39" s="1"/>
    </row>
    <row r="40" spans="1:14" x14ac:dyDescent="0.15">
      <c r="A40" s="61"/>
      <c r="I40" s="25">
        <f t="shared" si="0"/>
        <v>37</v>
      </c>
      <c r="J40" s="27">
        <f t="shared" si="1"/>
        <v>213.2203389830504</v>
      </c>
      <c r="K40" s="1"/>
      <c r="M40" s="14"/>
      <c r="N40" s="1"/>
    </row>
    <row r="41" spans="1:14" x14ac:dyDescent="0.15">
      <c r="A41" s="61"/>
      <c r="I41" s="25">
        <f t="shared" si="0"/>
        <v>38</v>
      </c>
      <c r="J41" s="27">
        <f t="shared" si="1"/>
        <v>205.25423728813513</v>
      </c>
      <c r="K41" s="1"/>
      <c r="M41" s="14"/>
      <c r="N41" s="1"/>
    </row>
    <row r="42" spans="1:14" x14ac:dyDescent="0.15">
      <c r="A42" s="61"/>
      <c r="I42" s="25">
        <f t="shared" si="0"/>
        <v>39</v>
      </c>
      <c r="J42" s="27">
        <f t="shared" si="1"/>
        <v>197.28813559321986</v>
      </c>
      <c r="K42" s="1"/>
      <c r="M42" s="14"/>
      <c r="N42" s="1"/>
    </row>
    <row r="43" spans="1:14" x14ac:dyDescent="0.15">
      <c r="A43" s="61"/>
      <c r="I43" s="25">
        <f t="shared" si="0"/>
        <v>40</v>
      </c>
      <c r="J43" s="27">
        <f t="shared" si="1"/>
        <v>189.3220338983046</v>
      </c>
      <c r="K43" s="1"/>
      <c r="M43" s="14"/>
      <c r="N43" s="1"/>
    </row>
    <row r="44" spans="1:14" x14ac:dyDescent="0.15">
      <c r="A44" s="61"/>
      <c r="I44" s="25">
        <f t="shared" si="0"/>
        <v>41</v>
      </c>
      <c r="J44" s="27">
        <f t="shared" si="1"/>
        <v>181.35593220338933</v>
      </c>
      <c r="K44" s="1"/>
      <c r="M44" s="14"/>
      <c r="N44" s="1"/>
    </row>
    <row r="45" spans="1:14" x14ac:dyDescent="0.15">
      <c r="A45" s="61"/>
      <c r="I45" s="25">
        <f t="shared" si="0"/>
        <v>42</v>
      </c>
      <c r="J45" s="27">
        <f t="shared" si="1"/>
        <v>173.38983050847406</v>
      </c>
      <c r="K45" s="1"/>
      <c r="M45" s="14"/>
      <c r="N45" s="1"/>
    </row>
    <row r="46" spans="1:14" x14ac:dyDescent="0.15">
      <c r="I46" s="25">
        <f t="shared" si="0"/>
        <v>43</v>
      </c>
      <c r="J46" s="27">
        <f t="shared" si="1"/>
        <v>165.4237288135588</v>
      </c>
      <c r="K46" s="1"/>
      <c r="M46" s="14"/>
      <c r="N46" s="1"/>
    </row>
    <row r="47" spans="1:14" x14ac:dyDescent="0.15">
      <c r="I47" s="25">
        <f t="shared" si="0"/>
        <v>44</v>
      </c>
      <c r="J47" s="27">
        <f t="shared" si="1"/>
        <v>157.45762711864353</v>
      </c>
      <c r="K47" s="1"/>
      <c r="M47" s="14"/>
      <c r="N47" s="1"/>
    </row>
    <row r="48" spans="1:14" x14ac:dyDescent="0.15">
      <c r="I48" s="25">
        <f t="shared" si="0"/>
        <v>45</v>
      </c>
      <c r="J48" s="27">
        <f t="shared" si="1"/>
        <v>149.49152542372826</v>
      </c>
      <c r="K48" s="1"/>
      <c r="M48" s="14"/>
      <c r="N48" s="1"/>
    </row>
    <row r="49" spans="9:14" x14ac:dyDescent="0.15">
      <c r="I49" s="25">
        <f t="shared" si="0"/>
        <v>46</v>
      </c>
      <c r="J49" s="27">
        <f t="shared" si="1"/>
        <v>141.525423728813</v>
      </c>
      <c r="K49" s="1"/>
      <c r="M49" s="14"/>
      <c r="N49" s="1"/>
    </row>
    <row r="50" spans="9:14" x14ac:dyDescent="0.15">
      <c r="I50" s="25">
        <f t="shared" si="0"/>
        <v>47</v>
      </c>
      <c r="J50" s="27">
        <f t="shared" si="1"/>
        <v>133.55932203389773</v>
      </c>
      <c r="K50" s="1"/>
      <c r="M50" s="14"/>
      <c r="N50" s="1"/>
    </row>
    <row r="51" spans="9:14" x14ac:dyDescent="0.15">
      <c r="I51" s="25">
        <f t="shared" si="0"/>
        <v>48</v>
      </c>
      <c r="J51" s="27">
        <f t="shared" si="1"/>
        <v>125.59322033898248</v>
      </c>
      <c r="K51" s="1"/>
      <c r="M51" s="14"/>
      <c r="N51" s="1"/>
    </row>
    <row r="52" spans="9:14" x14ac:dyDescent="0.15">
      <c r="I52" s="25">
        <f t="shared" si="0"/>
        <v>49</v>
      </c>
      <c r="J52" s="27">
        <f t="shared" si="1"/>
        <v>117.62711864406722</v>
      </c>
      <c r="K52" s="1"/>
      <c r="M52" s="14"/>
      <c r="N52" s="1"/>
    </row>
    <row r="53" spans="9:14" x14ac:dyDescent="0.15">
      <c r="I53" s="25">
        <f t="shared" si="0"/>
        <v>50</v>
      </c>
      <c r="J53" s="27">
        <f t="shared" si="1"/>
        <v>109.66101694915197</v>
      </c>
      <c r="K53" s="1"/>
      <c r="M53" s="14"/>
      <c r="N53" s="1"/>
    </row>
    <row r="54" spans="9:14" x14ac:dyDescent="0.15">
      <c r="I54" s="25">
        <f t="shared" si="0"/>
        <v>51</v>
      </c>
      <c r="J54" s="27">
        <f t="shared" si="1"/>
        <v>101.69491525423672</v>
      </c>
      <c r="K54" s="1"/>
      <c r="M54" s="14"/>
      <c r="N54" s="1"/>
    </row>
    <row r="55" spans="9:14" x14ac:dyDescent="0.15">
      <c r="I55" s="25">
        <f t="shared" si="0"/>
        <v>52</v>
      </c>
      <c r="J55" s="27">
        <f t="shared" si="1"/>
        <v>93.728813559321466</v>
      </c>
      <c r="K55" s="1"/>
      <c r="M55" s="14"/>
      <c r="N55" s="1"/>
    </row>
    <row r="56" spans="9:14" x14ac:dyDescent="0.15">
      <c r="I56" s="25">
        <f t="shared" si="0"/>
        <v>53</v>
      </c>
      <c r="J56" s="27">
        <f t="shared" si="1"/>
        <v>85.762711864406214</v>
      </c>
      <c r="K56" s="1"/>
      <c r="M56" s="14"/>
      <c r="N56" s="1"/>
    </row>
    <row r="57" spans="9:14" x14ac:dyDescent="0.15">
      <c r="I57" s="25">
        <f t="shared" si="0"/>
        <v>54</v>
      </c>
      <c r="J57" s="27">
        <f t="shared" si="1"/>
        <v>77.796610169490961</v>
      </c>
      <c r="K57" s="1"/>
      <c r="M57" s="14"/>
      <c r="N57" s="1"/>
    </row>
    <row r="58" spans="9:14" x14ac:dyDescent="0.15">
      <c r="I58" s="25">
        <f t="shared" si="0"/>
        <v>55</v>
      </c>
      <c r="J58" s="27">
        <f t="shared" si="1"/>
        <v>69.830508474575709</v>
      </c>
      <c r="K58" s="1"/>
      <c r="M58" s="14"/>
      <c r="N58" s="1"/>
    </row>
    <row r="59" spans="9:14" x14ac:dyDescent="0.15">
      <c r="I59" s="25">
        <f t="shared" si="0"/>
        <v>56</v>
      </c>
      <c r="J59" s="27">
        <f t="shared" si="1"/>
        <v>61.864406779660456</v>
      </c>
      <c r="K59" s="1"/>
      <c r="M59" s="14"/>
      <c r="N59" s="1"/>
    </row>
    <row r="60" spans="9:14" x14ac:dyDescent="0.15">
      <c r="I60" s="25">
        <f t="shared" si="0"/>
        <v>57</v>
      </c>
      <c r="J60" s="27">
        <f t="shared" si="1"/>
        <v>53.898305084745203</v>
      </c>
      <c r="K60" s="1"/>
      <c r="M60" s="14"/>
      <c r="N60" s="1"/>
    </row>
    <row r="61" spans="9:14" x14ac:dyDescent="0.15">
      <c r="I61" s="25">
        <f t="shared" si="0"/>
        <v>58</v>
      </c>
      <c r="J61" s="27">
        <f t="shared" si="1"/>
        <v>45.932203389829951</v>
      </c>
    </row>
    <row r="62" spans="9:14" x14ac:dyDescent="0.15">
      <c r="I62" s="25">
        <f t="shared" si="0"/>
        <v>59</v>
      </c>
      <c r="J62" s="27">
        <f t="shared" si="1"/>
        <v>37.966101694914698</v>
      </c>
    </row>
    <row r="63" spans="9:14" x14ac:dyDescent="0.15">
      <c r="I63" s="25">
        <f t="shared" si="0"/>
        <v>60</v>
      </c>
      <c r="J63" s="27">
        <f t="shared" si="1"/>
        <v>29.999999999999446</v>
      </c>
    </row>
    <row r="64" spans="9:14" x14ac:dyDescent="0.15">
      <c r="I64" s="25">
        <f t="shared" si="0"/>
        <v>61</v>
      </c>
      <c r="J64" s="27">
        <f t="shared" si="1"/>
        <v>22.033898305084193</v>
      </c>
    </row>
    <row r="65" spans="9:10" x14ac:dyDescent="0.15">
      <c r="I65" s="25">
        <f t="shared" si="0"/>
        <v>62</v>
      </c>
      <c r="J65" s="27">
        <f t="shared" si="1"/>
        <v>14.067796610168939</v>
      </c>
    </row>
    <row r="66" spans="9:10" x14ac:dyDescent="0.15">
      <c r="I66" s="25">
        <f t="shared" si="0"/>
        <v>63</v>
      </c>
      <c r="J66" s="27">
        <f t="shared" si="1"/>
        <v>6.1016949152536846</v>
      </c>
    </row>
    <row r="67" spans="9:10" x14ac:dyDescent="0.15">
      <c r="I67" s="25">
        <f t="shared" si="0"/>
        <v>64</v>
      </c>
      <c r="J67" s="27">
        <f t="shared" si="1"/>
        <v>-1.8644067796615698</v>
      </c>
    </row>
    <row r="68" spans="9:10" x14ac:dyDescent="0.15">
      <c r="I68" s="25">
        <f t="shared" si="0"/>
        <v>65</v>
      </c>
      <c r="J68" s="27">
        <f t="shared" si="1"/>
        <v>-9.8305084745768241</v>
      </c>
    </row>
    <row r="69" spans="9:10" x14ac:dyDescent="0.15">
      <c r="I69" s="25">
        <f t="shared" si="0"/>
        <v>66</v>
      </c>
      <c r="J69" s="27">
        <f t="shared" si="1"/>
        <v>-17.796610169492077</v>
      </c>
    </row>
    <row r="70" spans="9:10" x14ac:dyDescent="0.15">
      <c r="I70" s="25">
        <f t="shared" ref="I70:I71" si="10">I69+1</f>
        <v>67</v>
      </c>
      <c r="J70" s="27">
        <f t="shared" ref="J70:J71" si="11">J69-(J$4-30)/(J$3-1)</f>
        <v>-25.762711864407329</v>
      </c>
    </row>
    <row r="71" spans="9:10" x14ac:dyDescent="0.15">
      <c r="I71" s="25">
        <f t="shared" si="10"/>
        <v>68</v>
      </c>
      <c r="J71" s="27">
        <f t="shared" si="11"/>
        <v>-33.728813559322582</v>
      </c>
    </row>
    <row r="72" spans="9:10" x14ac:dyDescent="0.15">
      <c r="I72" s="25" t="s">
        <v>209</v>
      </c>
      <c r="J72" s="27">
        <v>0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18 A20:A22">
    <cfRule type="duplicateValues" dxfId="645" priority="36"/>
    <cfRule type="duplicateValues" dxfId="644" priority="37"/>
    <cfRule type="duplicateValues" dxfId="643" priority="38"/>
    <cfRule type="duplicateValues" dxfId="642" priority="39"/>
    <cfRule type="duplicateValues" dxfId="641" priority="40"/>
  </conditionalFormatting>
  <conditionalFormatting sqref="A19">
    <cfRule type="duplicateValues" dxfId="640" priority="21"/>
    <cfRule type="duplicateValues" dxfId="639" priority="22"/>
    <cfRule type="duplicateValues" dxfId="638" priority="23"/>
    <cfRule type="duplicateValues" dxfId="637" priority="24"/>
    <cfRule type="duplicateValues" dxfId="636" priority="25"/>
  </conditionalFormatting>
  <conditionalFormatting sqref="A23">
    <cfRule type="duplicateValues" dxfId="635" priority="31"/>
    <cfRule type="duplicateValues" dxfId="634" priority="32"/>
    <cfRule type="duplicateValues" dxfId="633" priority="33"/>
    <cfRule type="duplicateValues" dxfId="632" priority="34"/>
    <cfRule type="duplicateValues" dxfId="631" priority="35"/>
  </conditionalFormatting>
  <conditionalFormatting sqref="A24:A28">
    <cfRule type="duplicateValues" dxfId="630" priority="26"/>
    <cfRule type="duplicateValues" dxfId="629" priority="27"/>
    <cfRule type="duplicateValues" dxfId="628" priority="28"/>
    <cfRule type="duplicateValues" dxfId="627" priority="29"/>
    <cfRule type="duplicateValues" dxfId="626" priority="30"/>
  </conditionalFormatting>
  <conditionalFormatting sqref="A29:A35 A37:A39">
    <cfRule type="duplicateValues" dxfId="625" priority="16"/>
    <cfRule type="duplicateValues" dxfId="624" priority="17"/>
    <cfRule type="duplicateValues" dxfId="623" priority="18"/>
    <cfRule type="duplicateValues" dxfId="622" priority="19"/>
    <cfRule type="duplicateValues" dxfId="621" priority="20"/>
  </conditionalFormatting>
  <conditionalFormatting sqref="A36">
    <cfRule type="duplicateValues" dxfId="620" priority="1"/>
    <cfRule type="duplicateValues" dxfId="619" priority="2"/>
    <cfRule type="duplicateValues" dxfId="618" priority="3"/>
    <cfRule type="duplicateValues" dxfId="617" priority="4"/>
    <cfRule type="duplicateValues" dxfId="616" priority="5"/>
  </conditionalFormatting>
  <conditionalFormatting sqref="A40">
    <cfRule type="duplicateValues" dxfId="615" priority="11"/>
    <cfRule type="duplicateValues" dxfId="614" priority="12"/>
    <cfRule type="duplicateValues" dxfId="613" priority="13"/>
    <cfRule type="duplicateValues" dxfId="612" priority="14"/>
    <cfRule type="duplicateValues" dxfId="611" priority="15"/>
  </conditionalFormatting>
  <conditionalFormatting sqref="A41:A45">
    <cfRule type="duplicateValues" dxfId="610" priority="6"/>
    <cfRule type="duplicateValues" dxfId="609" priority="7"/>
    <cfRule type="duplicateValues" dxfId="608" priority="8"/>
    <cfRule type="duplicateValues" dxfId="607" priority="9"/>
    <cfRule type="duplicateValues" dxfId="606" priority="10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C1CF-FB3F-A64C-B2C6-8305EADABC88}">
  <dimension ref="A1:AA72"/>
  <sheetViews>
    <sheetView workbookViewId="0">
      <selection activeCell="G32" sqref="G32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3" width="10.5" style="1" customWidth="1"/>
    <col min="4" max="4" width="10.5" style="16" customWidth="1"/>
    <col min="5" max="6" width="10.5" style="1" customWidth="1"/>
    <col min="7" max="7" width="10.5" style="16" customWidth="1"/>
    <col min="8" max="8" width="11.83203125" style="1" customWidth="1"/>
    <col min="9" max="9" width="9.1640625" style="1" customWidth="1"/>
    <col min="10" max="12" width="10.6640625" style="1"/>
    <col min="13" max="13" width="14" style="14" customWidth="1"/>
    <col min="14" max="15" width="10.6640625" style="1"/>
    <col min="16" max="16" width="14" style="14" customWidth="1"/>
    <col min="17" max="18" width="10.6640625" style="1"/>
    <col min="19" max="19" width="14.6640625" style="14" customWidth="1"/>
    <col min="20" max="16384" width="10.6640625" style="1"/>
  </cols>
  <sheetData>
    <row r="1" spans="1:27" ht="15" customHeight="1" x14ac:dyDescent="0.15">
      <c r="A1" s="206" t="s">
        <v>149</v>
      </c>
      <c r="B1" s="207"/>
      <c r="C1" s="207"/>
      <c r="D1" s="207"/>
      <c r="E1" s="207"/>
      <c r="F1" s="207"/>
      <c r="G1" s="207"/>
      <c r="H1" s="207"/>
      <c r="I1" s="208"/>
      <c r="K1" s="193" t="s">
        <v>245</v>
      </c>
      <c r="L1" s="194"/>
      <c r="M1" s="1"/>
      <c r="N1" s="193" t="s">
        <v>246</v>
      </c>
      <c r="O1" s="194"/>
      <c r="P1" s="1"/>
      <c r="Q1" s="193" t="s">
        <v>138</v>
      </c>
      <c r="R1" s="194"/>
      <c r="S1" s="1"/>
      <c r="T1" s="193" t="s">
        <v>247</v>
      </c>
      <c r="U1" s="194"/>
      <c r="W1" s="220" t="s">
        <v>298</v>
      </c>
      <c r="X1" s="221"/>
      <c r="Z1" s="220" t="s">
        <v>293</v>
      </c>
      <c r="AA1" s="221"/>
    </row>
    <row r="2" spans="1:27" ht="15" customHeight="1" x14ac:dyDescent="0.15">
      <c r="A2" s="209"/>
      <c r="B2" s="210"/>
      <c r="C2" s="210"/>
      <c r="D2" s="210"/>
      <c r="E2" s="210"/>
      <c r="F2" s="210"/>
      <c r="G2" s="210"/>
      <c r="H2" s="210"/>
      <c r="I2" s="211"/>
      <c r="K2" s="94" t="s">
        <v>147</v>
      </c>
      <c r="L2" s="97">
        <v>492</v>
      </c>
      <c r="M2" s="1"/>
      <c r="N2" s="94" t="s">
        <v>147</v>
      </c>
      <c r="O2" s="97">
        <v>492</v>
      </c>
      <c r="P2" s="1"/>
      <c r="Q2" s="94" t="s">
        <v>147</v>
      </c>
      <c r="R2" s="97">
        <v>570</v>
      </c>
      <c r="S2" s="1"/>
      <c r="T2" s="94" t="s">
        <v>147</v>
      </c>
      <c r="U2" s="97">
        <v>500</v>
      </c>
      <c r="W2" s="94" t="s">
        <v>147</v>
      </c>
      <c r="X2" s="97">
        <v>500</v>
      </c>
      <c r="Z2" s="94" t="s">
        <v>147</v>
      </c>
      <c r="AA2" s="97">
        <v>570</v>
      </c>
    </row>
    <row r="3" spans="1:27" ht="15" customHeight="1" x14ac:dyDescent="0.15">
      <c r="A3" s="110" t="s">
        <v>130</v>
      </c>
      <c r="B3" s="195" t="s">
        <v>2</v>
      </c>
      <c r="C3" s="196"/>
      <c r="D3" s="195" t="s">
        <v>2</v>
      </c>
      <c r="E3" s="196"/>
      <c r="F3" s="101"/>
      <c r="G3" s="104"/>
      <c r="H3" s="101"/>
      <c r="I3" s="107"/>
      <c r="K3" s="95" t="s">
        <v>132</v>
      </c>
      <c r="L3" s="96">
        <v>30</v>
      </c>
      <c r="M3" s="1"/>
      <c r="N3" s="95" t="s">
        <v>132</v>
      </c>
      <c r="O3" s="96">
        <v>31</v>
      </c>
      <c r="P3" s="1"/>
      <c r="Q3" s="95" t="s">
        <v>132</v>
      </c>
      <c r="R3" s="96">
        <v>20</v>
      </c>
      <c r="S3" s="1"/>
      <c r="T3" s="95" t="s">
        <v>132</v>
      </c>
      <c r="U3" s="96">
        <v>61</v>
      </c>
      <c r="W3" s="95" t="s">
        <v>132</v>
      </c>
      <c r="X3" s="96">
        <v>40</v>
      </c>
      <c r="Z3" s="95" t="s">
        <v>132</v>
      </c>
      <c r="AA3" s="96">
        <v>18</v>
      </c>
    </row>
    <row r="4" spans="1:27" ht="15" customHeight="1" x14ac:dyDescent="0.15">
      <c r="A4" s="99" t="s">
        <v>131</v>
      </c>
      <c r="B4" s="118" t="s">
        <v>243</v>
      </c>
      <c r="C4" s="119"/>
      <c r="D4" s="118" t="s">
        <v>243</v>
      </c>
      <c r="E4" s="119"/>
      <c r="F4" s="101"/>
      <c r="G4" s="104"/>
      <c r="H4" s="101"/>
      <c r="I4" s="107"/>
      <c r="K4" s="166">
        <v>1</v>
      </c>
      <c r="L4" s="165">
        <f>L2</f>
        <v>492</v>
      </c>
      <c r="M4" s="1"/>
      <c r="N4" s="166">
        <v>1</v>
      </c>
      <c r="O4" s="165">
        <f>O2</f>
        <v>492</v>
      </c>
      <c r="P4" s="1"/>
      <c r="Q4" s="25">
        <v>1</v>
      </c>
      <c r="R4" s="26">
        <v>570</v>
      </c>
      <c r="S4" s="1"/>
      <c r="T4" s="25">
        <v>1</v>
      </c>
      <c r="U4" s="27">
        <f>U2</f>
        <v>500</v>
      </c>
      <c r="W4" s="25">
        <v>1</v>
      </c>
      <c r="X4" s="26">
        <v>500</v>
      </c>
      <c r="Z4" s="25">
        <v>1</v>
      </c>
      <c r="AA4" s="26">
        <v>570</v>
      </c>
    </row>
    <row r="5" spans="1:27" ht="15" customHeight="1" x14ac:dyDescent="0.15">
      <c r="A5" s="99" t="s">
        <v>133</v>
      </c>
      <c r="B5" s="132" t="s">
        <v>250</v>
      </c>
      <c r="C5" s="119"/>
      <c r="D5" s="132" t="s">
        <v>244</v>
      </c>
      <c r="E5" s="119"/>
      <c r="F5" s="103"/>
      <c r="G5" s="105"/>
      <c r="H5" s="105"/>
      <c r="I5" s="107"/>
      <c r="K5" s="166">
        <f>K4+1</f>
        <v>2</v>
      </c>
      <c r="L5" s="165">
        <f>L4-(L$4-30)/(L$3-1)</f>
        <v>476.06896551724139</v>
      </c>
      <c r="M5" s="1"/>
      <c r="N5" s="166">
        <f>N4+1</f>
        <v>2</v>
      </c>
      <c r="O5" s="165">
        <f>O4-(O$4-30)/(O$3-1)</f>
        <v>476.6</v>
      </c>
      <c r="P5" s="1"/>
      <c r="Q5" s="25">
        <f>Q4+1</f>
        <v>2</v>
      </c>
      <c r="R5" s="26">
        <f>R4-(R$4-343)/(R$3)</f>
        <v>558.65</v>
      </c>
      <c r="S5" s="1"/>
      <c r="T5" s="25">
        <f>T4+1</f>
        <v>2</v>
      </c>
      <c r="U5" s="165">
        <f>U4-(U$4-30)/(U$3-1)</f>
        <v>492.16666666666669</v>
      </c>
      <c r="W5" s="25">
        <f>W4+1</f>
        <v>2</v>
      </c>
      <c r="X5" s="27">
        <f>X4-(X$4-30)/(X$3-1)</f>
        <v>487.94871794871796</v>
      </c>
      <c r="Z5" s="25">
        <f>Z4+1</f>
        <v>2</v>
      </c>
      <c r="AA5" s="26">
        <f>AA4-(AA$4-283)/(AA$3)</f>
        <v>554.05555555555554</v>
      </c>
    </row>
    <row r="6" spans="1:27" ht="15" customHeight="1" x14ac:dyDescent="0.15">
      <c r="A6" s="99" t="s">
        <v>134</v>
      </c>
      <c r="B6" s="118" t="s">
        <v>23</v>
      </c>
      <c r="C6" s="119"/>
      <c r="D6" s="118" t="s">
        <v>23</v>
      </c>
      <c r="E6" s="119"/>
      <c r="F6" s="103"/>
      <c r="G6" s="106"/>
      <c r="H6" s="103"/>
      <c r="I6" s="107"/>
      <c r="K6" s="166">
        <f t="shared" ref="K6:K69" si="0">K5+1</f>
        <v>3</v>
      </c>
      <c r="L6" s="165">
        <f t="shared" ref="L6:L28" si="1">L5-(L$4-30)/(L$3-1)</f>
        <v>460.13793103448279</v>
      </c>
      <c r="M6" s="1"/>
      <c r="N6" s="166">
        <f t="shared" ref="N6:N69" si="2">N5+1</f>
        <v>3</v>
      </c>
      <c r="O6" s="165">
        <f t="shared" ref="O6:O28" si="3">O5-(O$4-30)/(O$3-1)</f>
        <v>461.20000000000005</v>
      </c>
      <c r="P6" s="1"/>
      <c r="Q6" s="25">
        <f t="shared" ref="Q6:Q23" si="4">Q5+1</f>
        <v>3</v>
      </c>
      <c r="R6" s="26">
        <f t="shared" ref="R6:R23" si="5">R5-(R$4-343)/(R$3)</f>
        <v>547.29999999999995</v>
      </c>
      <c r="S6" s="1"/>
      <c r="T6" s="25">
        <f t="shared" ref="T6:T25" si="6">T5+1</f>
        <v>3</v>
      </c>
      <c r="U6" s="27">
        <f t="shared" ref="U6:U25" si="7">U5-(U$4-30)/(U$3-1)</f>
        <v>484.33333333333337</v>
      </c>
      <c r="W6" s="25">
        <f t="shared" ref="W6:W42" si="8">W5+1</f>
        <v>3</v>
      </c>
      <c r="X6" s="27">
        <f t="shared" ref="X6:X42" si="9">X5-(X$4-30)/(X$3-1)</f>
        <v>475.89743589743591</v>
      </c>
      <c r="Z6" s="25">
        <f t="shared" ref="Z6:Z21" si="10">Z5+1</f>
        <v>3</v>
      </c>
      <c r="AA6" s="26">
        <f t="shared" ref="AA6:AA22" si="11">AA5-(AA$4-283)/(AA$3)</f>
        <v>538.11111111111109</v>
      </c>
    </row>
    <row r="7" spans="1:27" ht="15" customHeight="1" x14ac:dyDescent="0.15">
      <c r="A7" s="99" t="s">
        <v>135</v>
      </c>
      <c r="B7" s="120" t="s">
        <v>161</v>
      </c>
      <c r="C7" s="121"/>
      <c r="D7" s="120" t="s">
        <v>161</v>
      </c>
      <c r="E7" s="121"/>
      <c r="F7" s="102"/>
      <c r="G7" s="108"/>
      <c r="H7" s="102"/>
      <c r="I7" s="109"/>
      <c r="K7" s="166">
        <f t="shared" si="0"/>
        <v>4</v>
      </c>
      <c r="L7" s="165">
        <f t="shared" si="1"/>
        <v>444.20689655172418</v>
      </c>
      <c r="M7" s="1"/>
      <c r="N7" s="166">
        <f t="shared" si="2"/>
        <v>4</v>
      </c>
      <c r="O7" s="165">
        <f t="shared" si="3"/>
        <v>445.80000000000007</v>
      </c>
      <c r="P7" s="1"/>
      <c r="Q7" s="25">
        <f t="shared" si="4"/>
        <v>4</v>
      </c>
      <c r="R7" s="26">
        <f t="shared" si="5"/>
        <v>535.94999999999993</v>
      </c>
      <c r="S7" s="1"/>
      <c r="T7" s="25">
        <f t="shared" si="6"/>
        <v>4</v>
      </c>
      <c r="U7" s="27">
        <f t="shared" si="7"/>
        <v>476.50000000000006</v>
      </c>
      <c r="W7" s="25">
        <f t="shared" si="8"/>
        <v>4</v>
      </c>
      <c r="X7" s="27">
        <f t="shared" si="9"/>
        <v>463.84615384615387</v>
      </c>
      <c r="Z7" s="25">
        <f t="shared" si="10"/>
        <v>4</v>
      </c>
      <c r="AA7" s="26">
        <f t="shared" si="11"/>
        <v>522.16666666666663</v>
      </c>
    </row>
    <row r="8" spans="1:27" ht="15" customHeight="1" x14ac:dyDescent="0.15">
      <c r="A8" s="100" t="s">
        <v>136</v>
      </c>
      <c r="B8" s="213" t="s">
        <v>248</v>
      </c>
      <c r="C8" s="213"/>
      <c r="D8" s="213" t="s">
        <v>249</v>
      </c>
      <c r="E8" s="213"/>
      <c r="F8" s="213" t="s">
        <v>138</v>
      </c>
      <c r="G8" s="213"/>
      <c r="H8" s="214" t="s">
        <v>148</v>
      </c>
      <c r="I8" s="115" t="s">
        <v>139</v>
      </c>
      <c r="K8" s="166">
        <f t="shared" si="0"/>
        <v>5</v>
      </c>
      <c r="L8" s="165">
        <f t="shared" si="1"/>
        <v>428.27586206896558</v>
      </c>
      <c r="M8" s="1"/>
      <c r="N8" s="166">
        <f t="shared" si="2"/>
        <v>5</v>
      </c>
      <c r="O8" s="165">
        <f t="shared" si="3"/>
        <v>430.40000000000009</v>
      </c>
      <c r="P8" s="1"/>
      <c r="Q8" s="25">
        <f t="shared" si="4"/>
        <v>5</v>
      </c>
      <c r="R8" s="26">
        <f t="shared" si="5"/>
        <v>524.59999999999991</v>
      </c>
      <c r="S8" s="1"/>
      <c r="T8" s="25">
        <f t="shared" si="6"/>
        <v>5</v>
      </c>
      <c r="U8" s="27">
        <f t="shared" si="7"/>
        <v>468.66666666666674</v>
      </c>
      <c r="W8" s="25">
        <f t="shared" si="8"/>
        <v>5</v>
      </c>
      <c r="X8" s="27">
        <f t="shared" si="9"/>
        <v>451.79487179487182</v>
      </c>
      <c r="Z8" s="25">
        <f t="shared" si="10"/>
        <v>5</v>
      </c>
      <c r="AA8" s="26">
        <f t="shared" si="11"/>
        <v>506.22222222222217</v>
      </c>
    </row>
    <row r="9" spans="1:27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202" t="s">
        <v>147</v>
      </c>
      <c r="G9" s="202"/>
      <c r="H9" s="199"/>
      <c r="I9" s="203" t="s">
        <v>153</v>
      </c>
      <c r="K9" s="166">
        <f t="shared" si="0"/>
        <v>6</v>
      </c>
      <c r="L9" s="165">
        <f t="shared" si="1"/>
        <v>412.34482758620697</v>
      </c>
      <c r="M9" s="1"/>
      <c r="N9" s="166">
        <f t="shared" si="2"/>
        <v>6</v>
      </c>
      <c r="O9" s="165">
        <f t="shared" si="3"/>
        <v>415.00000000000011</v>
      </c>
      <c r="P9" s="1"/>
      <c r="Q9" s="25">
        <f t="shared" si="4"/>
        <v>6</v>
      </c>
      <c r="R9" s="26">
        <f t="shared" si="5"/>
        <v>513.24999999999989</v>
      </c>
      <c r="S9" s="1"/>
      <c r="T9" s="25">
        <f t="shared" si="6"/>
        <v>6</v>
      </c>
      <c r="U9" s="27">
        <f t="shared" si="7"/>
        <v>460.83333333333343</v>
      </c>
      <c r="W9" s="25">
        <f t="shared" si="8"/>
        <v>6</v>
      </c>
      <c r="X9" s="27">
        <f t="shared" si="9"/>
        <v>439.74358974358978</v>
      </c>
      <c r="Z9" s="25">
        <f t="shared" si="10"/>
        <v>6</v>
      </c>
      <c r="AA9" s="26">
        <f t="shared" si="11"/>
        <v>490.27777777777771</v>
      </c>
    </row>
    <row r="10" spans="1:27" ht="15" customHeight="1" x14ac:dyDescent="0.15">
      <c r="A10" s="212"/>
      <c r="B10" s="205">
        <f>L2</f>
        <v>492</v>
      </c>
      <c r="C10" s="205"/>
      <c r="D10" s="205">
        <f>O2</f>
        <v>492</v>
      </c>
      <c r="E10" s="205"/>
      <c r="F10" s="205">
        <f>R2</f>
        <v>570</v>
      </c>
      <c r="G10" s="205"/>
      <c r="H10" s="200"/>
      <c r="I10" s="203"/>
      <c r="K10" s="166">
        <f t="shared" si="0"/>
        <v>7</v>
      </c>
      <c r="L10" s="165">
        <f t="shared" si="1"/>
        <v>396.41379310344837</v>
      </c>
      <c r="M10" s="1"/>
      <c r="N10" s="166">
        <f t="shared" si="2"/>
        <v>7</v>
      </c>
      <c r="O10" s="165">
        <f t="shared" si="3"/>
        <v>399.60000000000014</v>
      </c>
      <c r="P10" s="1"/>
      <c r="Q10" s="25">
        <f t="shared" si="4"/>
        <v>7</v>
      </c>
      <c r="R10" s="26">
        <f t="shared" si="5"/>
        <v>501.89999999999986</v>
      </c>
      <c r="S10" s="1"/>
      <c r="T10" s="25">
        <f t="shared" si="6"/>
        <v>7</v>
      </c>
      <c r="U10" s="27">
        <f t="shared" si="7"/>
        <v>453.00000000000011</v>
      </c>
      <c r="W10" s="25">
        <f t="shared" si="8"/>
        <v>7</v>
      </c>
      <c r="X10" s="27">
        <f t="shared" si="9"/>
        <v>427.69230769230774</v>
      </c>
      <c r="Z10" s="25">
        <f t="shared" si="10"/>
        <v>7</v>
      </c>
      <c r="AA10" s="26">
        <f t="shared" si="11"/>
        <v>474.33333333333326</v>
      </c>
    </row>
    <row r="11" spans="1:27" ht="15" customHeight="1" x14ac:dyDescent="0.15">
      <c r="A11" s="100"/>
      <c r="B11" s="92" t="s">
        <v>139</v>
      </c>
      <c r="C11" s="93" t="s">
        <v>145</v>
      </c>
      <c r="D11" s="92" t="s">
        <v>139</v>
      </c>
      <c r="E11" s="93" t="s">
        <v>145</v>
      </c>
      <c r="F11" s="93" t="s">
        <v>139</v>
      </c>
      <c r="G11" s="93" t="s">
        <v>145</v>
      </c>
      <c r="H11" s="98" t="s">
        <v>141</v>
      </c>
      <c r="I11" s="93">
        <f>61</f>
        <v>61</v>
      </c>
      <c r="K11" s="166">
        <f t="shared" si="0"/>
        <v>8</v>
      </c>
      <c r="L11" s="165">
        <f t="shared" si="1"/>
        <v>380.48275862068976</v>
      </c>
      <c r="M11" s="1"/>
      <c r="N11" s="166">
        <f t="shared" si="2"/>
        <v>8</v>
      </c>
      <c r="O11" s="165">
        <f t="shared" si="3"/>
        <v>384.20000000000016</v>
      </c>
      <c r="P11" s="1"/>
      <c r="Q11" s="25">
        <f t="shared" si="4"/>
        <v>8</v>
      </c>
      <c r="R11" s="26">
        <f t="shared" si="5"/>
        <v>490.54999999999984</v>
      </c>
      <c r="S11" s="1"/>
      <c r="T11" s="25">
        <f t="shared" si="6"/>
        <v>8</v>
      </c>
      <c r="U11" s="27">
        <f t="shared" si="7"/>
        <v>445.1666666666668</v>
      </c>
      <c r="W11" s="25">
        <f t="shared" si="8"/>
        <v>8</v>
      </c>
      <c r="X11" s="27">
        <f t="shared" si="9"/>
        <v>415.64102564102569</v>
      </c>
      <c r="Z11" s="25">
        <f t="shared" si="10"/>
        <v>8</v>
      </c>
      <c r="AA11" s="26">
        <f t="shared" si="11"/>
        <v>458.3888888888888</v>
      </c>
    </row>
    <row r="12" spans="1:27" ht="15" customHeight="1" x14ac:dyDescent="0.15">
      <c r="A12" s="61" t="s">
        <v>34</v>
      </c>
      <c r="B12" s="77">
        <v>1</v>
      </c>
      <c r="C12" s="77">
        <f>_xlfn.IFNA(VLOOKUP(B12,$K$4:$L$100,2,FALSE),"0")</f>
        <v>492</v>
      </c>
      <c r="D12" s="77"/>
      <c r="E12" s="77" t="str">
        <f t="shared" ref="E12:E23" si="12">_xlfn.IFNA(VLOOKUP(D12,$N$4:$O$100,2,FALSE),"0")</f>
        <v>0</v>
      </c>
      <c r="F12" s="29">
        <v>10</v>
      </c>
      <c r="G12" s="77">
        <f t="shared" ref="G12:G23" si="13">_xlfn.IFNA(VLOOKUP(F12,$Q$4:$R$23,2,FALSE),"0")</f>
        <v>467.8499999999998</v>
      </c>
      <c r="H12" s="79">
        <f>IFERROR(LARGE((C12,E12,G12),1),"0")</f>
        <v>492</v>
      </c>
      <c r="I12" s="29">
        <v>10</v>
      </c>
      <c r="K12" s="166">
        <f t="shared" si="0"/>
        <v>9</v>
      </c>
      <c r="L12" s="165">
        <f t="shared" si="1"/>
        <v>364.55172413793116</v>
      </c>
      <c r="M12" s="1"/>
      <c r="N12" s="166">
        <f t="shared" si="2"/>
        <v>9</v>
      </c>
      <c r="O12" s="165">
        <f t="shared" si="3"/>
        <v>368.80000000000018</v>
      </c>
      <c r="P12" s="1"/>
      <c r="Q12" s="25">
        <f t="shared" si="4"/>
        <v>9</v>
      </c>
      <c r="R12" s="26">
        <f t="shared" si="5"/>
        <v>479.19999999999982</v>
      </c>
      <c r="S12" s="1"/>
      <c r="T12" s="25">
        <f t="shared" si="6"/>
        <v>9</v>
      </c>
      <c r="U12" s="27">
        <f t="shared" si="7"/>
        <v>437.33333333333348</v>
      </c>
      <c r="W12" s="25">
        <f t="shared" si="8"/>
        <v>9</v>
      </c>
      <c r="X12" s="27">
        <f t="shared" si="9"/>
        <v>403.58974358974365</v>
      </c>
      <c r="Z12" s="25">
        <f t="shared" si="10"/>
        <v>9</v>
      </c>
      <c r="AA12" s="26">
        <f t="shared" si="11"/>
        <v>442.44444444444434</v>
      </c>
    </row>
    <row r="13" spans="1:27" ht="15" customHeight="1" x14ac:dyDescent="0.15">
      <c r="A13" s="61" t="s">
        <v>53</v>
      </c>
      <c r="B13" s="77"/>
      <c r="C13" s="77" t="str">
        <f t="shared" ref="C13:C28" si="14">_xlfn.IFNA(VLOOKUP(B13,$K$4:$L$100,2,FALSE),"0")</f>
        <v>0</v>
      </c>
      <c r="D13" s="77">
        <v>10</v>
      </c>
      <c r="E13" s="77">
        <f t="shared" si="12"/>
        <v>353.4000000000002</v>
      </c>
      <c r="F13" s="29">
        <v>13</v>
      </c>
      <c r="G13" s="77">
        <f t="shared" si="13"/>
        <v>433.79999999999973</v>
      </c>
      <c r="H13" s="79">
        <f>IFERROR(LARGE((C13,E13,G13),1),"0")</f>
        <v>433.79999999999973</v>
      </c>
      <c r="I13" s="29">
        <v>13</v>
      </c>
      <c r="J13" s="16"/>
      <c r="K13" s="166">
        <f t="shared" si="0"/>
        <v>10</v>
      </c>
      <c r="L13" s="165">
        <f t="shared" si="1"/>
        <v>348.62068965517255</v>
      </c>
      <c r="M13" s="1"/>
      <c r="N13" s="166">
        <f t="shared" si="2"/>
        <v>10</v>
      </c>
      <c r="O13" s="165">
        <f t="shared" si="3"/>
        <v>353.4000000000002</v>
      </c>
      <c r="P13" s="1"/>
      <c r="Q13" s="25">
        <f t="shared" si="4"/>
        <v>10</v>
      </c>
      <c r="R13" s="26">
        <f t="shared" si="5"/>
        <v>467.8499999999998</v>
      </c>
      <c r="S13" s="1"/>
      <c r="T13" s="25">
        <f t="shared" si="6"/>
        <v>10</v>
      </c>
      <c r="U13" s="27">
        <f t="shared" si="7"/>
        <v>429.50000000000017</v>
      </c>
      <c r="W13" s="25">
        <f t="shared" si="8"/>
        <v>10</v>
      </c>
      <c r="X13" s="27">
        <f t="shared" si="9"/>
        <v>391.5384615384616</v>
      </c>
      <c r="Z13" s="25">
        <f t="shared" si="10"/>
        <v>10</v>
      </c>
      <c r="AA13" s="26">
        <f t="shared" si="11"/>
        <v>426.49999999999989</v>
      </c>
    </row>
    <row r="14" spans="1:27" ht="15" customHeight="1" x14ac:dyDescent="0.15">
      <c r="A14" s="61" t="s">
        <v>146</v>
      </c>
      <c r="B14" s="77">
        <v>2</v>
      </c>
      <c r="C14" s="77">
        <f t="shared" si="14"/>
        <v>476.06896551724139</v>
      </c>
      <c r="D14" s="77"/>
      <c r="E14" s="77" t="str">
        <f t="shared" si="12"/>
        <v>0</v>
      </c>
      <c r="F14" s="29">
        <v>18</v>
      </c>
      <c r="G14" s="77">
        <f t="shared" si="13"/>
        <v>377.04999999999961</v>
      </c>
      <c r="H14" s="79">
        <f>IFERROR(LARGE((C14,E14,G14),1),"0")</f>
        <v>476.06896551724139</v>
      </c>
      <c r="I14" s="29">
        <v>18</v>
      </c>
      <c r="J14" s="16"/>
      <c r="K14" s="166">
        <f t="shared" si="0"/>
        <v>11</v>
      </c>
      <c r="L14" s="165">
        <f t="shared" si="1"/>
        <v>332.68965517241395</v>
      </c>
      <c r="M14" s="1"/>
      <c r="N14" s="166">
        <f t="shared" si="2"/>
        <v>11</v>
      </c>
      <c r="O14" s="165">
        <f t="shared" si="3"/>
        <v>338.00000000000023</v>
      </c>
      <c r="P14" s="1"/>
      <c r="Q14" s="25">
        <f t="shared" si="4"/>
        <v>11</v>
      </c>
      <c r="R14" s="26">
        <f t="shared" si="5"/>
        <v>456.49999999999977</v>
      </c>
      <c r="S14" s="1"/>
      <c r="T14" s="25">
        <f t="shared" si="6"/>
        <v>11</v>
      </c>
      <c r="U14" s="27">
        <f t="shared" si="7"/>
        <v>421.66666666666686</v>
      </c>
      <c r="W14" s="25">
        <f t="shared" si="8"/>
        <v>11</v>
      </c>
      <c r="X14" s="27">
        <f t="shared" si="9"/>
        <v>379.48717948717956</v>
      </c>
      <c r="Z14" s="25">
        <f t="shared" si="10"/>
        <v>11</v>
      </c>
      <c r="AA14" s="26">
        <f t="shared" si="11"/>
        <v>410.55555555555543</v>
      </c>
    </row>
    <row r="15" spans="1:27" ht="15" customHeight="1" x14ac:dyDescent="0.15">
      <c r="A15" s="61" t="s">
        <v>54</v>
      </c>
      <c r="B15" s="77">
        <v>13</v>
      </c>
      <c r="C15" s="77">
        <f t="shared" ref="C15:C21" si="15">_xlfn.IFNA(VLOOKUP(B15,$K$4:$L$100,2,FALSE),"0")</f>
        <v>300.82758620689674</v>
      </c>
      <c r="D15" s="77"/>
      <c r="E15" s="77" t="str">
        <f t="shared" ref="E15:E21" si="16">_xlfn.IFNA(VLOOKUP(D15,$N$4:$O$100,2,FALSE),"0")</f>
        <v>0</v>
      </c>
      <c r="F15" s="29"/>
      <c r="G15" s="77" t="str">
        <f t="shared" ref="G15:G21" si="17">_xlfn.IFNA(VLOOKUP(F15,$Q$4:$R$23,2,FALSE),"0")</f>
        <v>0</v>
      </c>
      <c r="H15" s="79">
        <f>IFERROR(LARGE((C15,E15,G15),1),"0")</f>
        <v>300.82758620689674</v>
      </c>
      <c r="I15" s="116"/>
      <c r="J15" s="16"/>
      <c r="K15" s="166">
        <f t="shared" si="0"/>
        <v>12</v>
      </c>
      <c r="L15" s="165">
        <f t="shared" si="1"/>
        <v>316.75862068965534</v>
      </c>
      <c r="M15" s="1"/>
      <c r="N15" s="166">
        <f t="shared" si="2"/>
        <v>12</v>
      </c>
      <c r="O15" s="165">
        <f t="shared" si="3"/>
        <v>322.60000000000025</v>
      </c>
      <c r="P15" s="1"/>
      <c r="Q15" s="25">
        <f t="shared" si="4"/>
        <v>12</v>
      </c>
      <c r="R15" s="26">
        <f t="shared" si="5"/>
        <v>445.14999999999975</v>
      </c>
      <c r="S15" s="1"/>
      <c r="T15" s="25">
        <f t="shared" si="6"/>
        <v>12</v>
      </c>
      <c r="U15" s="27">
        <f t="shared" si="7"/>
        <v>413.83333333333354</v>
      </c>
      <c r="W15" s="25">
        <f t="shared" si="8"/>
        <v>12</v>
      </c>
      <c r="X15" s="27">
        <f t="shared" si="9"/>
        <v>367.43589743589752</v>
      </c>
      <c r="Z15" s="25">
        <f t="shared" si="10"/>
        <v>12</v>
      </c>
      <c r="AA15" s="26">
        <f t="shared" si="11"/>
        <v>394.61111111111097</v>
      </c>
    </row>
    <row r="16" spans="1:27" ht="15" customHeight="1" x14ac:dyDescent="0.15">
      <c r="A16" s="61" t="s">
        <v>44</v>
      </c>
      <c r="B16" s="77">
        <v>16</v>
      </c>
      <c r="C16" s="77">
        <f t="shared" si="15"/>
        <v>253.0344827586209</v>
      </c>
      <c r="D16" s="77"/>
      <c r="E16" s="77" t="str">
        <f t="shared" si="16"/>
        <v>0</v>
      </c>
      <c r="F16" s="29"/>
      <c r="G16" s="77" t="str">
        <f t="shared" si="17"/>
        <v>0</v>
      </c>
      <c r="H16" s="79">
        <f>IFERROR(LARGE((C16,E16,G16),1),"0")</f>
        <v>253.0344827586209</v>
      </c>
      <c r="I16" s="116"/>
      <c r="J16" s="16"/>
      <c r="K16" s="166">
        <f t="shared" si="0"/>
        <v>13</v>
      </c>
      <c r="L16" s="165">
        <f t="shared" si="1"/>
        <v>300.82758620689674</v>
      </c>
      <c r="M16" s="1"/>
      <c r="N16" s="166">
        <f t="shared" si="2"/>
        <v>13</v>
      </c>
      <c r="O16" s="165">
        <f t="shared" si="3"/>
        <v>307.20000000000027</v>
      </c>
      <c r="P16" s="1"/>
      <c r="Q16" s="25">
        <f t="shared" si="4"/>
        <v>13</v>
      </c>
      <c r="R16" s="26">
        <f t="shared" si="5"/>
        <v>433.79999999999973</v>
      </c>
      <c r="S16" s="1"/>
      <c r="T16" s="25">
        <f t="shared" si="6"/>
        <v>13</v>
      </c>
      <c r="U16" s="27">
        <f t="shared" si="7"/>
        <v>406.00000000000023</v>
      </c>
      <c r="W16" s="25">
        <f t="shared" si="8"/>
        <v>13</v>
      </c>
      <c r="X16" s="27">
        <f t="shared" si="9"/>
        <v>355.38461538461547</v>
      </c>
      <c r="Z16" s="25">
        <f t="shared" si="10"/>
        <v>13</v>
      </c>
      <c r="AA16" s="26">
        <f t="shared" si="11"/>
        <v>378.66666666666652</v>
      </c>
    </row>
    <row r="17" spans="1:27" x14ac:dyDescent="0.15">
      <c r="A17" s="61" t="s">
        <v>38</v>
      </c>
      <c r="B17" s="30">
        <v>17</v>
      </c>
      <c r="C17" s="77">
        <f t="shared" si="15"/>
        <v>237.10344827586226</v>
      </c>
      <c r="D17" s="30"/>
      <c r="E17" s="77" t="str">
        <f t="shared" si="16"/>
        <v>0</v>
      </c>
      <c r="F17" s="28"/>
      <c r="G17" s="77" t="str">
        <f t="shared" si="17"/>
        <v>0</v>
      </c>
      <c r="H17" s="79">
        <f>IFERROR(LARGE((C17,E17,G17),1),"0")</f>
        <v>237.10344827586226</v>
      </c>
      <c r="I17" s="116"/>
      <c r="J17" s="16"/>
      <c r="K17" s="166">
        <f t="shared" si="0"/>
        <v>14</v>
      </c>
      <c r="L17" s="165">
        <f t="shared" si="1"/>
        <v>284.89655172413813</v>
      </c>
      <c r="M17" s="1"/>
      <c r="N17" s="166">
        <f t="shared" si="2"/>
        <v>14</v>
      </c>
      <c r="O17" s="165">
        <f t="shared" si="3"/>
        <v>291.8000000000003</v>
      </c>
      <c r="P17" s="1"/>
      <c r="Q17" s="25">
        <f t="shared" si="4"/>
        <v>14</v>
      </c>
      <c r="R17" s="26">
        <f t="shared" si="5"/>
        <v>422.4499999999997</v>
      </c>
      <c r="S17" s="1"/>
      <c r="T17" s="25">
        <f t="shared" si="6"/>
        <v>14</v>
      </c>
      <c r="U17" s="27">
        <f t="shared" si="7"/>
        <v>398.16666666666691</v>
      </c>
      <c r="W17" s="25">
        <f t="shared" si="8"/>
        <v>14</v>
      </c>
      <c r="X17" s="27">
        <f t="shared" si="9"/>
        <v>343.33333333333343</v>
      </c>
      <c r="Z17" s="25">
        <f t="shared" si="10"/>
        <v>14</v>
      </c>
      <c r="AA17" s="26">
        <f t="shared" si="11"/>
        <v>362.72222222222206</v>
      </c>
    </row>
    <row r="18" spans="1:27" x14ac:dyDescent="0.15">
      <c r="A18" s="61" t="s">
        <v>56</v>
      </c>
      <c r="B18" s="30">
        <v>19</v>
      </c>
      <c r="C18" s="77">
        <f t="shared" si="15"/>
        <v>205.241379310345</v>
      </c>
      <c r="D18" s="30"/>
      <c r="E18" s="77" t="str">
        <f t="shared" si="16"/>
        <v>0</v>
      </c>
      <c r="F18" s="28"/>
      <c r="G18" s="77" t="str">
        <f t="shared" si="17"/>
        <v>0</v>
      </c>
      <c r="H18" s="79">
        <f>IFERROR(LARGE((C18,E18,G18),1),"0")</f>
        <v>205.241379310345</v>
      </c>
      <c r="I18" s="116"/>
      <c r="J18" s="16"/>
      <c r="K18" s="166">
        <f t="shared" si="0"/>
        <v>15</v>
      </c>
      <c r="L18" s="165">
        <f t="shared" si="1"/>
        <v>268.96551724137953</v>
      </c>
      <c r="M18" s="1"/>
      <c r="N18" s="166">
        <f t="shared" si="2"/>
        <v>15</v>
      </c>
      <c r="O18" s="165">
        <f t="shared" si="3"/>
        <v>276.40000000000032</v>
      </c>
      <c r="P18" s="1"/>
      <c r="Q18" s="25">
        <f t="shared" si="4"/>
        <v>15</v>
      </c>
      <c r="R18" s="26">
        <f t="shared" si="5"/>
        <v>411.09999999999968</v>
      </c>
      <c r="S18" s="1"/>
      <c r="T18" s="25">
        <f t="shared" si="6"/>
        <v>15</v>
      </c>
      <c r="U18" s="27">
        <f t="shared" si="7"/>
        <v>390.3333333333336</v>
      </c>
      <c r="W18" s="25">
        <f t="shared" si="8"/>
        <v>15</v>
      </c>
      <c r="X18" s="27">
        <f t="shared" si="9"/>
        <v>331.28205128205138</v>
      </c>
      <c r="Z18" s="25">
        <f t="shared" si="10"/>
        <v>15</v>
      </c>
      <c r="AA18" s="26">
        <f t="shared" si="11"/>
        <v>346.7777777777776</v>
      </c>
    </row>
    <row r="19" spans="1:27" x14ac:dyDescent="0.15">
      <c r="A19" s="61" t="s">
        <v>37</v>
      </c>
      <c r="B19" s="77">
        <v>20</v>
      </c>
      <c r="C19" s="77">
        <f t="shared" si="15"/>
        <v>189.31034482758636</v>
      </c>
      <c r="D19" s="77"/>
      <c r="E19" s="77" t="str">
        <f t="shared" si="16"/>
        <v>0</v>
      </c>
      <c r="F19" s="32"/>
      <c r="G19" s="77" t="str">
        <f t="shared" si="17"/>
        <v>0</v>
      </c>
      <c r="H19" s="79">
        <f>IFERROR(LARGE((C19,E19,G19),1),"0")</f>
        <v>189.31034482758636</v>
      </c>
      <c r="I19" s="116"/>
      <c r="J19" s="31"/>
      <c r="K19" s="166">
        <f t="shared" si="0"/>
        <v>16</v>
      </c>
      <c r="L19" s="165">
        <f t="shared" si="1"/>
        <v>253.0344827586209</v>
      </c>
      <c r="M19" s="1"/>
      <c r="N19" s="166">
        <f t="shared" si="2"/>
        <v>16</v>
      </c>
      <c r="O19" s="165">
        <f t="shared" si="3"/>
        <v>261.00000000000034</v>
      </c>
      <c r="P19" s="1"/>
      <c r="Q19" s="25">
        <f t="shared" si="4"/>
        <v>16</v>
      </c>
      <c r="R19" s="26">
        <f t="shared" si="5"/>
        <v>399.74999999999966</v>
      </c>
      <c r="S19" s="1"/>
      <c r="T19" s="25">
        <f t="shared" si="6"/>
        <v>16</v>
      </c>
      <c r="U19" s="27">
        <f t="shared" si="7"/>
        <v>382.50000000000028</v>
      </c>
      <c r="W19" s="25">
        <f t="shared" si="8"/>
        <v>16</v>
      </c>
      <c r="X19" s="27">
        <f t="shared" si="9"/>
        <v>319.23076923076934</v>
      </c>
      <c r="Z19" s="25">
        <f t="shared" si="10"/>
        <v>16</v>
      </c>
      <c r="AA19" s="26">
        <f t="shared" si="11"/>
        <v>330.83333333333314</v>
      </c>
    </row>
    <row r="20" spans="1:27" x14ac:dyDescent="0.15">
      <c r="A20" s="61" t="s">
        <v>66</v>
      </c>
      <c r="B20" s="77">
        <v>21</v>
      </c>
      <c r="C20" s="77">
        <f t="shared" si="15"/>
        <v>173.37931034482773</v>
      </c>
      <c r="D20" s="77"/>
      <c r="E20" s="77" t="str">
        <f t="shared" si="16"/>
        <v>0</v>
      </c>
      <c r="F20" s="29"/>
      <c r="G20" s="77" t="str">
        <f t="shared" si="17"/>
        <v>0</v>
      </c>
      <c r="H20" s="79">
        <f>IFERROR(LARGE((C20,E20,G20),1),"0")</f>
        <v>173.37931034482773</v>
      </c>
      <c r="I20" s="116"/>
      <c r="J20" s="31"/>
      <c r="K20" s="166">
        <f t="shared" si="0"/>
        <v>17</v>
      </c>
      <c r="L20" s="165">
        <f t="shared" si="1"/>
        <v>237.10344827586226</v>
      </c>
      <c r="M20" s="1"/>
      <c r="N20" s="166">
        <f t="shared" si="2"/>
        <v>17</v>
      </c>
      <c r="O20" s="165">
        <f t="shared" si="3"/>
        <v>245.60000000000034</v>
      </c>
      <c r="P20" s="1"/>
      <c r="Q20" s="25">
        <f t="shared" si="4"/>
        <v>17</v>
      </c>
      <c r="R20" s="26">
        <f t="shared" si="5"/>
        <v>388.39999999999964</v>
      </c>
      <c r="S20" s="1"/>
      <c r="T20" s="25">
        <f t="shared" si="6"/>
        <v>17</v>
      </c>
      <c r="U20" s="27">
        <f t="shared" si="7"/>
        <v>374.66666666666697</v>
      </c>
      <c r="W20" s="25">
        <f t="shared" si="8"/>
        <v>17</v>
      </c>
      <c r="X20" s="27">
        <f t="shared" si="9"/>
        <v>307.1794871794873</v>
      </c>
      <c r="Z20" s="25">
        <f t="shared" si="10"/>
        <v>17</v>
      </c>
      <c r="AA20" s="26">
        <f t="shared" si="11"/>
        <v>314.88888888888869</v>
      </c>
    </row>
    <row r="21" spans="1:27" x14ac:dyDescent="0.15">
      <c r="A21" s="61" t="s">
        <v>52</v>
      </c>
      <c r="B21" s="30">
        <v>25</v>
      </c>
      <c r="C21" s="77">
        <f t="shared" si="15"/>
        <v>109.65517241379322</v>
      </c>
      <c r="D21" s="30"/>
      <c r="E21" s="77" t="str">
        <f t="shared" si="16"/>
        <v>0</v>
      </c>
      <c r="F21" s="28"/>
      <c r="G21" s="77" t="str">
        <f t="shared" si="17"/>
        <v>0</v>
      </c>
      <c r="H21" s="79">
        <f>IFERROR(LARGE((C21,E21,G21),1),"0")</f>
        <v>109.65517241379322</v>
      </c>
      <c r="I21" s="116"/>
      <c r="J21" s="31"/>
      <c r="K21" s="166">
        <f t="shared" si="0"/>
        <v>18</v>
      </c>
      <c r="L21" s="165">
        <f t="shared" si="1"/>
        <v>221.17241379310363</v>
      </c>
      <c r="M21" s="1"/>
      <c r="N21" s="166">
        <f t="shared" si="2"/>
        <v>18</v>
      </c>
      <c r="O21" s="165">
        <f t="shared" si="3"/>
        <v>230.20000000000033</v>
      </c>
      <c r="P21" s="1"/>
      <c r="Q21" s="25">
        <f t="shared" si="4"/>
        <v>18</v>
      </c>
      <c r="R21" s="26">
        <f t="shared" si="5"/>
        <v>377.04999999999961</v>
      </c>
      <c r="S21" s="1"/>
      <c r="T21" s="25">
        <f t="shared" si="6"/>
        <v>18</v>
      </c>
      <c r="U21" s="27">
        <f t="shared" si="7"/>
        <v>366.83333333333366</v>
      </c>
      <c r="W21" s="25">
        <f t="shared" si="8"/>
        <v>18</v>
      </c>
      <c r="X21" s="27">
        <f t="shared" si="9"/>
        <v>295.12820512820525</v>
      </c>
      <c r="Z21" s="25">
        <f t="shared" si="10"/>
        <v>18</v>
      </c>
      <c r="AA21" s="26">
        <f t="shared" si="11"/>
        <v>298.94444444444423</v>
      </c>
    </row>
    <row r="22" spans="1:27" x14ac:dyDescent="0.15">
      <c r="A22" s="61" t="s">
        <v>28</v>
      </c>
      <c r="B22" s="30"/>
      <c r="C22" s="77" t="str">
        <f t="shared" si="14"/>
        <v>0</v>
      </c>
      <c r="D22" s="30">
        <v>13</v>
      </c>
      <c r="E22" s="77">
        <f t="shared" si="12"/>
        <v>307.20000000000027</v>
      </c>
      <c r="F22" s="28"/>
      <c r="G22" s="77" t="str">
        <f t="shared" si="13"/>
        <v>0</v>
      </c>
      <c r="H22" s="79">
        <f>IFERROR(LARGE((C22,E22,G22),1),"0")</f>
        <v>307.20000000000027</v>
      </c>
      <c r="I22" s="116"/>
      <c r="J22" s="33"/>
      <c r="K22" s="166">
        <f t="shared" si="0"/>
        <v>19</v>
      </c>
      <c r="L22" s="165">
        <f t="shared" si="1"/>
        <v>205.241379310345</v>
      </c>
      <c r="M22" s="1"/>
      <c r="N22" s="166">
        <f t="shared" si="2"/>
        <v>19</v>
      </c>
      <c r="O22" s="165">
        <f t="shared" si="3"/>
        <v>214.80000000000032</v>
      </c>
      <c r="P22" s="1"/>
      <c r="Q22" s="25">
        <f t="shared" si="4"/>
        <v>19</v>
      </c>
      <c r="R22" s="26">
        <f t="shared" si="5"/>
        <v>365.69999999999959</v>
      </c>
      <c r="S22" s="1"/>
      <c r="T22" s="25">
        <f t="shared" si="6"/>
        <v>19</v>
      </c>
      <c r="U22" s="27">
        <f t="shared" si="7"/>
        <v>359.00000000000034</v>
      </c>
      <c r="W22" s="25">
        <f t="shared" si="8"/>
        <v>19</v>
      </c>
      <c r="X22" s="27">
        <f t="shared" si="9"/>
        <v>283.07692307692321</v>
      </c>
      <c r="Z22" s="25"/>
      <c r="AA22" s="26">
        <f t="shared" si="11"/>
        <v>282.99999999999977</v>
      </c>
    </row>
    <row r="23" spans="1:27" x14ac:dyDescent="0.15">
      <c r="A23" s="61" t="s">
        <v>39</v>
      </c>
      <c r="B23" s="30"/>
      <c r="C23" s="77" t="str">
        <f t="shared" si="14"/>
        <v>0</v>
      </c>
      <c r="D23" s="30">
        <v>14</v>
      </c>
      <c r="E23" s="77">
        <f t="shared" si="12"/>
        <v>291.8000000000003</v>
      </c>
      <c r="F23" s="28"/>
      <c r="G23" s="77" t="str">
        <f t="shared" si="13"/>
        <v>0</v>
      </c>
      <c r="H23" s="79">
        <f>IFERROR(LARGE((C23,E23,G23),1),"0")</f>
        <v>291.8000000000003</v>
      </c>
      <c r="I23" s="116"/>
      <c r="J23" s="31"/>
      <c r="K23" s="166">
        <f t="shared" si="0"/>
        <v>20</v>
      </c>
      <c r="L23" s="165">
        <f t="shared" si="1"/>
        <v>189.31034482758636</v>
      </c>
      <c r="M23" s="1"/>
      <c r="N23" s="166">
        <f t="shared" si="2"/>
        <v>20</v>
      </c>
      <c r="O23" s="165">
        <f t="shared" si="3"/>
        <v>199.40000000000032</v>
      </c>
      <c r="P23" s="1"/>
      <c r="Q23" s="25">
        <f t="shared" si="4"/>
        <v>20</v>
      </c>
      <c r="R23" s="26">
        <f t="shared" si="5"/>
        <v>354.34999999999957</v>
      </c>
      <c r="S23" s="1"/>
      <c r="T23" s="25">
        <f t="shared" si="6"/>
        <v>20</v>
      </c>
      <c r="U23" s="27">
        <f t="shared" si="7"/>
        <v>351.16666666666703</v>
      </c>
      <c r="W23" s="25">
        <f t="shared" si="8"/>
        <v>20</v>
      </c>
      <c r="X23" s="27">
        <f t="shared" si="9"/>
        <v>271.02564102564116</v>
      </c>
      <c r="Z23" s="25"/>
      <c r="AA23" s="26"/>
    </row>
    <row r="24" spans="1:27" x14ac:dyDescent="0.15">
      <c r="A24" s="61" t="s">
        <v>55</v>
      </c>
      <c r="B24" s="30"/>
      <c r="C24" s="77" t="str">
        <f t="shared" si="14"/>
        <v>0</v>
      </c>
      <c r="D24" s="30">
        <v>21</v>
      </c>
      <c r="E24" s="77">
        <f t="shared" ref="E24:E28" si="18">_xlfn.IFNA(VLOOKUP(D24,$N$4:$O$100,2,FALSE),"0")</f>
        <v>184.00000000000031</v>
      </c>
      <c r="F24" s="28"/>
      <c r="G24" s="77" t="str">
        <f t="shared" ref="G24:G28" si="19">_xlfn.IFNA(VLOOKUP(F24,$Q$4:$R$23,2,FALSE),"0")</f>
        <v>0</v>
      </c>
      <c r="H24" s="79">
        <f>IFERROR(LARGE((C24,E24,G24),1),"0")</f>
        <v>184.00000000000031</v>
      </c>
      <c r="I24" s="116"/>
      <c r="J24" s="31"/>
      <c r="K24" s="166">
        <f t="shared" si="0"/>
        <v>21</v>
      </c>
      <c r="L24" s="165">
        <f t="shared" si="1"/>
        <v>173.37931034482773</v>
      </c>
      <c r="M24" s="1"/>
      <c r="N24" s="166">
        <f t="shared" si="2"/>
        <v>21</v>
      </c>
      <c r="O24" s="165">
        <f t="shared" si="3"/>
        <v>184.00000000000031</v>
      </c>
      <c r="P24" s="1"/>
      <c r="R24" s="26"/>
      <c r="S24" s="1"/>
      <c r="T24" s="25">
        <f t="shared" si="6"/>
        <v>21</v>
      </c>
      <c r="U24" s="165">
        <f t="shared" si="7"/>
        <v>343.33333333333371</v>
      </c>
      <c r="W24" s="25">
        <f t="shared" si="8"/>
        <v>21</v>
      </c>
      <c r="X24" s="27">
        <f t="shared" si="9"/>
        <v>258.97435897435912</v>
      </c>
      <c r="AA24" s="26"/>
    </row>
    <row r="25" spans="1:27" x14ac:dyDescent="0.15">
      <c r="A25" s="61" t="s">
        <v>40</v>
      </c>
      <c r="B25" s="30"/>
      <c r="C25" s="77" t="str">
        <f t="shared" si="14"/>
        <v>0</v>
      </c>
      <c r="D25" s="30">
        <v>23</v>
      </c>
      <c r="E25" s="77">
        <f t="shared" si="18"/>
        <v>153.2000000000003</v>
      </c>
      <c r="F25" s="28"/>
      <c r="G25" s="77" t="str">
        <f t="shared" si="19"/>
        <v>0</v>
      </c>
      <c r="H25" s="79">
        <f>IFERROR(LARGE((C25,E25,G25),1),"0")</f>
        <v>153.2000000000003</v>
      </c>
      <c r="I25" s="116"/>
      <c r="J25" s="31"/>
      <c r="K25" s="166">
        <f t="shared" si="0"/>
        <v>22</v>
      </c>
      <c r="L25" s="165">
        <f t="shared" si="1"/>
        <v>157.4482758620691</v>
      </c>
      <c r="M25" s="1"/>
      <c r="N25" s="166">
        <f t="shared" si="2"/>
        <v>22</v>
      </c>
      <c r="O25" s="165">
        <f t="shared" si="3"/>
        <v>168.60000000000031</v>
      </c>
      <c r="P25" s="1"/>
      <c r="R25" s="14"/>
      <c r="S25" s="1"/>
      <c r="T25" s="25">
        <f t="shared" si="6"/>
        <v>22</v>
      </c>
      <c r="U25" s="27">
        <f t="shared" si="7"/>
        <v>335.5000000000004</v>
      </c>
      <c r="W25" s="25">
        <f t="shared" si="8"/>
        <v>22</v>
      </c>
      <c r="X25" s="27">
        <f t="shared" si="9"/>
        <v>246.92307692307708</v>
      </c>
      <c r="AA25" s="14"/>
    </row>
    <row r="26" spans="1:27" x14ac:dyDescent="0.15">
      <c r="A26" s="61" t="s">
        <v>164</v>
      </c>
      <c r="B26" s="30"/>
      <c r="C26" s="77" t="str">
        <f t="shared" si="14"/>
        <v>0</v>
      </c>
      <c r="D26" s="30">
        <v>25</v>
      </c>
      <c r="E26" s="77">
        <f t="shared" si="18"/>
        <v>122.40000000000029</v>
      </c>
      <c r="F26" s="28"/>
      <c r="G26" s="77" t="str">
        <f t="shared" si="19"/>
        <v>0</v>
      </c>
      <c r="H26" s="79">
        <f>IFERROR(LARGE((C26,E26,G26),1),"0")</f>
        <v>122.40000000000029</v>
      </c>
      <c r="I26" s="116"/>
      <c r="J26" s="31"/>
      <c r="K26" s="166">
        <f t="shared" si="0"/>
        <v>23</v>
      </c>
      <c r="L26" s="165">
        <f t="shared" si="1"/>
        <v>141.51724137931046</v>
      </c>
      <c r="M26" s="1"/>
      <c r="N26" s="166">
        <f t="shared" si="2"/>
        <v>23</v>
      </c>
      <c r="O26" s="165">
        <f t="shared" si="3"/>
        <v>153.2000000000003</v>
      </c>
      <c r="P26" s="1"/>
      <c r="R26" s="14"/>
      <c r="S26" s="1"/>
      <c r="W26" s="25">
        <f t="shared" si="8"/>
        <v>23</v>
      </c>
      <c r="X26" s="27">
        <f t="shared" si="9"/>
        <v>234.87179487179503</v>
      </c>
      <c r="AA26" s="14"/>
    </row>
    <row r="27" spans="1:27" x14ac:dyDescent="0.15">
      <c r="A27" s="61" t="s">
        <v>57</v>
      </c>
      <c r="B27" s="30"/>
      <c r="C27" s="77" t="str">
        <f t="shared" si="14"/>
        <v>0</v>
      </c>
      <c r="D27" s="30">
        <v>26</v>
      </c>
      <c r="E27" s="77">
        <f t="shared" si="18"/>
        <v>107.00000000000028</v>
      </c>
      <c r="F27" s="28"/>
      <c r="G27" s="77" t="str">
        <f t="shared" si="19"/>
        <v>0</v>
      </c>
      <c r="H27" s="79">
        <f>IFERROR(LARGE((C27,E27,G27),1),"0")</f>
        <v>107.00000000000028</v>
      </c>
      <c r="I27" s="116"/>
      <c r="J27" s="31"/>
      <c r="K27" s="166">
        <f t="shared" si="0"/>
        <v>24</v>
      </c>
      <c r="L27" s="165">
        <f t="shared" si="1"/>
        <v>125.58620689655184</v>
      </c>
      <c r="M27" s="1"/>
      <c r="N27" s="166">
        <f t="shared" si="2"/>
        <v>24</v>
      </c>
      <c r="O27" s="165">
        <f t="shared" si="3"/>
        <v>137.8000000000003</v>
      </c>
      <c r="P27" s="1"/>
      <c r="R27" s="14"/>
      <c r="S27" s="1"/>
      <c r="W27" s="25">
        <f t="shared" si="8"/>
        <v>24</v>
      </c>
      <c r="X27" s="27">
        <f t="shared" si="9"/>
        <v>222.82051282051299</v>
      </c>
      <c r="AA27" s="14"/>
    </row>
    <row r="28" spans="1:27" x14ac:dyDescent="0.15">
      <c r="A28" s="61" t="s">
        <v>50</v>
      </c>
      <c r="B28" s="30"/>
      <c r="C28" s="77" t="str">
        <f t="shared" si="14"/>
        <v>0</v>
      </c>
      <c r="D28" s="30">
        <v>28</v>
      </c>
      <c r="E28" s="77">
        <f t="shared" si="18"/>
        <v>76.200000000000273</v>
      </c>
      <c r="F28" s="28"/>
      <c r="G28" s="77" t="str">
        <f t="shared" si="19"/>
        <v>0</v>
      </c>
      <c r="H28" s="79">
        <f>IFERROR(LARGE((C28,E28,G28),1),"0")</f>
        <v>76.200000000000273</v>
      </c>
      <c r="I28" s="116"/>
      <c r="J28" s="31"/>
      <c r="K28" s="166">
        <f t="shared" si="0"/>
        <v>25</v>
      </c>
      <c r="L28" s="165">
        <f t="shared" si="1"/>
        <v>109.65517241379322</v>
      </c>
      <c r="M28" s="1"/>
      <c r="N28" s="166">
        <f t="shared" si="2"/>
        <v>25</v>
      </c>
      <c r="O28" s="165">
        <f t="shared" si="3"/>
        <v>122.40000000000029</v>
      </c>
      <c r="P28" s="1"/>
      <c r="R28" s="14"/>
      <c r="S28" s="1"/>
      <c r="W28" s="25">
        <f t="shared" si="8"/>
        <v>25</v>
      </c>
      <c r="X28" s="27">
        <f t="shared" si="9"/>
        <v>210.76923076923094</v>
      </c>
      <c r="AA28" s="14"/>
    </row>
    <row r="29" spans="1:27" x14ac:dyDescent="0.15">
      <c r="A29" s="61"/>
      <c r="B29" s="30"/>
      <c r="C29" s="77"/>
      <c r="D29" s="30"/>
      <c r="E29" s="77"/>
      <c r="F29" s="28"/>
      <c r="G29" s="77"/>
      <c r="H29" s="79"/>
      <c r="I29" s="116"/>
      <c r="J29" s="16"/>
      <c r="K29" s="166">
        <f>K28+1</f>
        <v>26</v>
      </c>
      <c r="L29" s="165">
        <f t="shared" ref="L29:L70" si="20">L28-(L$4-30)/(L$3-1)</f>
        <v>93.724137931034605</v>
      </c>
      <c r="M29" s="1"/>
      <c r="N29" s="166">
        <f>N28+1</f>
        <v>26</v>
      </c>
      <c r="O29" s="165">
        <f t="shared" ref="O29:O70" si="21">O28-(O$4-30)/(O$3-1)</f>
        <v>107.00000000000028</v>
      </c>
      <c r="P29" s="1"/>
      <c r="R29" s="14"/>
      <c r="S29" s="1"/>
      <c r="W29" s="25">
        <f t="shared" si="8"/>
        <v>26</v>
      </c>
      <c r="X29" s="27">
        <f t="shared" si="9"/>
        <v>198.7179487179489</v>
      </c>
      <c r="AA29" s="14"/>
    </row>
    <row r="30" spans="1:27" x14ac:dyDescent="0.15">
      <c r="A30" s="61"/>
      <c r="B30" s="30"/>
      <c r="C30" s="77"/>
      <c r="D30" s="30"/>
      <c r="E30" s="77"/>
      <c r="F30" s="28"/>
      <c r="G30" s="77"/>
      <c r="H30" s="79"/>
      <c r="I30" s="116"/>
      <c r="J30" s="16"/>
      <c r="K30" s="166">
        <f t="shared" si="0"/>
        <v>27</v>
      </c>
      <c r="L30" s="165">
        <f t="shared" si="20"/>
        <v>77.793103448275986</v>
      </c>
      <c r="M30" s="1"/>
      <c r="N30" s="166">
        <f t="shared" si="2"/>
        <v>27</v>
      </c>
      <c r="O30" s="165">
        <f t="shared" si="21"/>
        <v>91.600000000000279</v>
      </c>
      <c r="P30" s="1"/>
      <c r="R30" s="14"/>
      <c r="S30" s="1"/>
      <c r="W30" s="25">
        <f t="shared" si="8"/>
        <v>27</v>
      </c>
      <c r="X30" s="27">
        <f t="shared" si="9"/>
        <v>186.66666666666686</v>
      </c>
      <c r="AA30" s="14"/>
    </row>
    <row r="31" spans="1:27" x14ac:dyDescent="0.15">
      <c r="A31" s="171" t="s">
        <v>33</v>
      </c>
      <c r="B31" s="172" t="s">
        <v>292</v>
      </c>
      <c r="C31" s="176">
        <v>404</v>
      </c>
      <c r="D31" s="172"/>
      <c r="E31" s="172"/>
      <c r="F31" s="176" t="s">
        <v>291</v>
      </c>
      <c r="G31" s="173">
        <v>315</v>
      </c>
      <c r="H31" s="176">
        <v>404</v>
      </c>
      <c r="I31" s="172" t="s">
        <v>291</v>
      </c>
      <c r="J31" s="1" t="s">
        <v>297</v>
      </c>
      <c r="K31" s="166">
        <f t="shared" si="0"/>
        <v>28</v>
      </c>
      <c r="L31" s="165">
        <f t="shared" si="20"/>
        <v>61.862068965517366</v>
      </c>
      <c r="M31" s="1"/>
      <c r="N31" s="166">
        <f t="shared" si="2"/>
        <v>28</v>
      </c>
      <c r="O31" s="165">
        <f t="shared" si="21"/>
        <v>76.200000000000273</v>
      </c>
      <c r="P31" s="1"/>
      <c r="R31" s="14"/>
      <c r="S31" s="1"/>
      <c r="W31" s="25">
        <f t="shared" si="8"/>
        <v>28</v>
      </c>
      <c r="X31" s="27">
        <f t="shared" si="9"/>
        <v>174.61538461538481</v>
      </c>
      <c r="AA31" s="14"/>
    </row>
    <row r="32" spans="1:27" x14ac:dyDescent="0.15">
      <c r="A32" s="61"/>
      <c r="B32" s="30"/>
      <c r="C32" s="77"/>
      <c r="D32" s="30"/>
      <c r="E32" s="77"/>
      <c r="F32" s="28"/>
      <c r="G32" s="77"/>
      <c r="H32" s="79"/>
      <c r="I32" s="116"/>
      <c r="J32" s="16"/>
      <c r="K32" s="166">
        <f t="shared" si="0"/>
        <v>29</v>
      </c>
      <c r="L32" s="165">
        <f t="shared" si="20"/>
        <v>45.931034482758747</v>
      </c>
      <c r="M32" s="1"/>
      <c r="N32" s="166">
        <f t="shared" si="2"/>
        <v>29</v>
      </c>
      <c r="O32" s="165">
        <f t="shared" si="21"/>
        <v>60.800000000000274</v>
      </c>
      <c r="P32" s="1"/>
      <c r="R32" s="14"/>
      <c r="S32" s="1"/>
      <c r="W32" s="25">
        <f t="shared" si="8"/>
        <v>29</v>
      </c>
      <c r="X32" s="27">
        <f t="shared" si="9"/>
        <v>162.56410256410277</v>
      </c>
      <c r="AA32" s="14"/>
    </row>
    <row r="33" spans="1:27" x14ac:dyDescent="0.15">
      <c r="A33" s="61"/>
      <c r="B33" s="30"/>
      <c r="C33" s="77"/>
      <c r="D33" s="30"/>
      <c r="E33" s="77"/>
      <c r="F33" s="28"/>
      <c r="G33" s="77"/>
      <c r="H33" s="79"/>
      <c r="I33" s="116"/>
      <c r="K33" s="166">
        <f t="shared" si="0"/>
        <v>30</v>
      </c>
      <c r="L33" s="165">
        <f t="shared" si="20"/>
        <v>30.000000000000128</v>
      </c>
      <c r="M33" s="1"/>
      <c r="N33" s="166">
        <f t="shared" si="2"/>
        <v>30</v>
      </c>
      <c r="O33" s="165">
        <f t="shared" si="21"/>
        <v>45.400000000000276</v>
      </c>
      <c r="P33" s="1"/>
      <c r="R33" s="14"/>
      <c r="S33" s="1"/>
      <c r="W33" s="25">
        <f t="shared" si="8"/>
        <v>30</v>
      </c>
      <c r="X33" s="27">
        <f t="shared" si="9"/>
        <v>150.51282051282072</v>
      </c>
      <c r="AA33" s="14"/>
    </row>
    <row r="34" spans="1:27" x14ac:dyDescent="0.15">
      <c r="A34" s="61"/>
      <c r="B34" s="30"/>
      <c r="C34" s="77"/>
      <c r="D34" s="30"/>
      <c r="E34" s="77"/>
      <c r="F34" s="28"/>
      <c r="G34" s="77"/>
      <c r="H34" s="79"/>
      <c r="I34" s="116"/>
      <c r="K34" s="25">
        <f t="shared" si="0"/>
        <v>31</v>
      </c>
      <c r="L34" s="27">
        <f t="shared" si="20"/>
        <v>14.068965517241507</v>
      </c>
      <c r="M34" s="1"/>
      <c r="N34" s="166">
        <f t="shared" si="2"/>
        <v>31</v>
      </c>
      <c r="O34" s="165">
        <f t="shared" si="21"/>
        <v>30.000000000000277</v>
      </c>
      <c r="P34" s="1"/>
      <c r="R34" s="14"/>
      <c r="S34" s="1"/>
      <c r="W34" s="25">
        <f t="shared" si="8"/>
        <v>31</v>
      </c>
      <c r="X34" s="27">
        <f t="shared" si="9"/>
        <v>138.46153846153868</v>
      </c>
      <c r="AA34" s="14"/>
    </row>
    <row r="35" spans="1:27" x14ac:dyDescent="0.15">
      <c r="A35" s="61"/>
      <c r="B35" s="30"/>
      <c r="C35" s="77"/>
      <c r="D35" s="30"/>
      <c r="E35" s="77"/>
      <c r="F35" s="28"/>
      <c r="G35" s="77"/>
      <c r="H35" s="79"/>
      <c r="I35" s="116"/>
      <c r="K35" s="25">
        <f t="shared" si="0"/>
        <v>32</v>
      </c>
      <c r="L35" s="27">
        <f t="shared" si="20"/>
        <v>-1.8620689655171141</v>
      </c>
      <c r="M35" s="1"/>
      <c r="N35" s="25">
        <f t="shared" si="2"/>
        <v>32</v>
      </c>
      <c r="O35" s="27">
        <f t="shared" si="21"/>
        <v>14.600000000000277</v>
      </c>
      <c r="P35" s="1"/>
      <c r="R35" s="14"/>
      <c r="S35" s="1"/>
      <c r="W35" s="25">
        <f t="shared" si="8"/>
        <v>32</v>
      </c>
      <c r="X35" s="27">
        <f t="shared" si="9"/>
        <v>126.41025641025664</v>
      </c>
      <c r="AA35" s="14"/>
    </row>
    <row r="36" spans="1:27" x14ac:dyDescent="0.15">
      <c r="A36" s="61"/>
      <c r="K36" s="25">
        <f t="shared" si="0"/>
        <v>33</v>
      </c>
      <c r="L36" s="27">
        <f t="shared" si="20"/>
        <v>-17.793103448275737</v>
      </c>
      <c r="M36" s="1"/>
      <c r="N36" s="25">
        <f t="shared" si="2"/>
        <v>33</v>
      </c>
      <c r="O36" s="27">
        <f t="shared" si="21"/>
        <v>-0.7999999999997236</v>
      </c>
      <c r="P36" s="1"/>
      <c r="R36" s="14"/>
      <c r="S36" s="1"/>
      <c r="W36" s="25">
        <f t="shared" si="8"/>
        <v>33</v>
      </c>
      <c r="X36" s="27">
        <f t="shared" si="9"/>
        <v>114.35897435897459</v>
      </c>
      <c r="AA36" s="14"/>
    </row>
    <row r="37" spans="1:27" x14ac:dyDescent="0.15">
      <c r="A37" s="61"/>
      <c r="K37" s="25">
        <f t="shared" si="0"/>
        <v>34</v>
      </c>
      <c r="L37" s="27">
        <f t="shared" si="20"/>
        <v>-33.724137931034356</v>
      </c>
      <c r="M37" s="1"/>
      <c r="N37" s="25">
        <f t="shared" si="2"/>
        <v>34</v>
      </c>
      <c r="O37" s="27">
        <f t="shared" si="21"/>
        <v>-16.199999999999726</v>
      </c>
      <c r="P37" s="1"/>
      <c r="R37" s="14"/>
      <c r="S37" s="1"/>
      <c r="W37" s="25">
        <f t="shared" si="8"/>
        <v>34</v>
      </c>
      <c r="X37" s="27">
        <f t="shared" si="9"/>
        <v>102.30769230769255</v>
      </c>
      <c r="AA37" s="14"/>
    </row>
    <row r="38" spans="1:27" x14ac:dyDescent="0.15">
      <c r="A38" s="61"/>
      <c r="K38" s="25">
        <f t="shared" si="0"/>
        <v>35</v>
      </c>
      <c r="L38" s="27">
        <f t="shared" si="20"/>
        <v>-49.655172413792975</v>
      </c>
      <c r="M38" s="1"/>
      <c r="N38" s="25">
        <f t="shared" si="2"/>
        <v>35</v>
      </c>
      <c r="O38" s="27">
        <f t="shared" si="21"/>
        <v>-31.599999999999724</v>
      </c>
      <c r="P38" s="1"/>
      <c r="R38" s="14"/>
      <c r="S38" s="1"/>
      <c r="W38" s="25">
        <f t="shared" si="8"/>
        <v>35</v>
      </c>
      <c r="X38" s="27">
        <f t="shared" si="9"/>
        <v>90.256410256410504</v>
      </c>
      <c r="AA38" s="14"/>
    </row>
    <row r="39" spans="1:27" x14ac:dyDescent="0.15">
      <c r="A39" s="61"/>
      <c r="K39" s="25">
        <f t="shared" si="0"/>
        <v>36</v>
      </c>
      <c r="L39" s="27">
        <f t="shared" si="20"/>
        <v>-65.586206896551602</v>
      </c>
      <c r="M39" s="1"/>
      <c r="N39" s="25">
        <f t="shared" si="2"/>
        <v>36</v>
      </c>
      <c r="O39" s="27">
        <f t="shared" si="21"/>
        <v>-46.999999999999723</v>
      </c>
      <c r="P39" s="1"/>
      <c r="R39" s="14"/>
      <c r="S39" s="1"/>
      <c r="W39" s="25">
        <f t="shared" si="8"/>
        <v>36</v>
      </c>
      <c r="X39" s="27">
        <f t="shared" si="9"/>
        <v>78.20512820512846</v>
      </c>
      <c r="AA39" s="14"/>
    </row>
    <row r="40" spans="1:27" x14ac:dyDescent="0.15">
      <c r="A40" s="61"/>
      <c r="K40" s="25">
        <f t="shared" si="0"/>
        <v>37</v>
      </c>
      <c r="L40" s="27">
        <f t="shared" si="20"/>
        <v>-81.517241379310221</v>
      </c>
      <c r="M40" s="1"/>
      <c r="N40" s="25">
        <f t="shared" si="2"/>
        <v>37</v>
      </c>
      <c r="O40" s="27">
        <f t="shared" si="21"/>
        <v>-62.399999999999721</v>
      </c>
      <c r="P40" s="1"/>
      <c r="R40" s="14"/>
      <c r="S40" s="1"/>
      <c r="W40" s="25">
        <f t="shared" si="8"/>
        <v>37</v>
      </c>
      <c r="X40" s="27">
        <f t="shared" si="9"/>
        <v>66.153846153846416</v>
      </c>
      <c r="AA40" s="14"/>
    </row>
    <row r="41" spans="1:27" x14ac:dyDescent="0.15">
      <c r="A41" s="61"/>
      <c r="K41" s="25">
        <f t="shared" si="0"/>
        <v>38</v>
      </c>
      <c r="L41" s="27">
        <f t="shared" si="20"/>
        <v>-97.44827586206884</v>
      </c>
      <c r="M41" s="1"/>
      <c r="N41" s="25">
        <f t="shared" si="2"/>
        <v>38</v>
      </c>
      <c r="O41" s="27">
        <f t="shared" si="21"/>
        <v>-77.799999999999727</v>
      </c>
      <c r="P41" s="1"/>
      <c r="R41" s="14"/>
      <c r="S41" s="1"/>
      <c r="W41" s="25">
        <f t="shared" si="8"/>
        <v>38</v>
      </c>
      <c r="X41" s="27">
        <f t="shared" si="9"/>
        <v>54.102564102564365</v>
      </c>
      <c r="AA41" s="14"/>
    </row>
    <row r="42" spans="1:27" x14ac:dyDescent="0.15">
      <c r="A42" s="61"/>
      <c r="K42" s="25">
        <f t="shared" si="0"/>
        <v>39</v>
      </c>
      <c r="L42" s="27">
        <f t="shared" si="20"/>
        <v>-113.37931034482746</v>
      </c>
      <c r="M42" s="1"/>
      <c r="N42" s="25">
        <f t="shared" si="2"/>
        <v>39</v>
      </c>
      <c r="O42" s="27">
        <f t="shared" si="21"/>
        <v>-93.199999999999733</v>
      </c>
      <c r="P42" s="1"/>
      <c r="R42" s="14"/>
      <c r="S42" s="1"/>
      <c r="W42" s="25">
        <f t="shared" si="8"/>
        <v>39</v>
      </c>
      <c r="X42" s="27">
        <f t="shared" si="9"/>
        <v>42.051282051282314</v>
      </c>
      <c r="AA42" s="14"/>
    </row>
    <row r="43" spans="1:27" x14ac:dyDescent="0.15">
      <c r="A43" s="61"/>
      <c r="K43" s="25">
        <f t="shared" si="0"/>
        <v>40</v>
      </c>
      <c r="L43" s="27">
        <f t="shared" si="20"/>
        <v>-129.31034482758608</v>
      </c>
      <c r="M43" s="1"/>
      <c r="N43" s="25">
        <f t="shared" si="2"/>
        <v>40</v>
      </c>
      <c r="O43" s="27">
        <f t="shared" si="21"/>
        <v>-108.59999999999974</v>
      </c>
      <c r="P43" s="1"/>
      <c r="R43" s="14"/>
      <c r="S43" s="1"/>
      <c r="W43" s="25">
        <f>W42+1</f>
        <v>40</v>
      </c>
      <c r="X43" s="27">
        <f>X42-(X$4-30)/(X$3-1)</f>
        <v>30.000000000000263</v>
      </c>
      <c r="AA43" s="14"/>
    </row>
    <row r="44" spans="1:27" x14ac:dyDescent="0.15">
      <c r="A44" s="61"/>
      <c r="K44" s="25">
        <f t="shared" si="0"/>
        <v>41</v>
      </c>
      <c r="L44" s="27">
        <f t="shared" si="20"/>
        <v>-145.24137931034471</v>
      </c>
      <c r="M44" s="1"/>
      <c r="N44" s="25">
        <f t="shared" si="2"/>
        <v>41</v>
      </c>
      <c r="O44" s="27">
        <f t="shared" si="21"/>
        <v>-123.99999999999974</v>
      </c>
      <c r="P44" s="1"/>
      <c r="R44" s="14"/>
      <c r="S44" s="1"/>
      <c r="X44" s="14"/>
      <c r="AA44" s="14"/>
    </row>
    <row r="45" spans="1:27" x14ac:dyDescent="0.15">
      <c r="A45" s="61"/>
      <c r="K45" s="25">
        <f t="shared" si="0"/>
        <v>42</v>
      </c>
      <c r="L45" s="27">
        <f t="shared" si="20"/>
        <v>-161.17241379310335</v>
      </c>
      <c r="M45" s="1"/>
      <c r="N45" s="25">
        <f t="shared" si="2"/>
        <v>42</v>
      </c>
      <c r="O45" s="27">
        <f t="shared" si="21"/>
        <v>-139.39999999999975</v>
      </c>
      <c r="P45" s="1"/>
      <c r="R45" s="14"/>
      <c r="S45" s="1"/>
      <c r="X45" s="14"/>
      <c r="AA45" s="14"/>
    </row>
    <row r="46" spans="1:27" x14ac:dyDescent="0.15">
      <c r="A46" s="61"/>
      <c r="K46" s="25">
        <f t="shared" si="0"/>
        <v>43</v>
      </c>
      <c r="L46" s="27">
        <f t="shared" si="20"/>
        <v>-177.10344827586198</v>
      </c>
      <c r="M46" s="1"/>
      <c r="N46" s="25">
        <f t="shared" si="2"/>
        <v>43</v>
      </c>
      <c r="O46" s="27">
        <f t="shared" si="21"/>
        <v>-154.79999999999976</v>
      </c>
      <c r="P46" s="1"/>
      <c r="R46" s="14"/>
      <c r="S46" s="1"/>
      <c r="X46" s="14"/>
      <c r="AA46" s="14"/>
    </row>
    <row r="47" spans="1:27" x14ac:dyDescent="0.15">
      <c r="A47" s="61"/>
      <c r="K47" s="25">
        <f t="shared" si="0"/>
        <v>44</v>
      </c>
      <c r="L47" s="27">
        <f t="shared" si="20"/>
        <v>-193.03448275862061</v>
      </c>
      <c r="M47" s="1"/>
      <c r="N47" s="25">
        <f t="shared" si="2"/>
        <v>44</v>
      </c>
      <c r="O47" s="27">
        <f t="shared" si="21"/>
        <v>-170.19999999999976</v>
      </c>
      <c r="P47" s="1"/>
      <c r="R47" s="14"/>
      <c r="S47" s="1"/>
      <c r="X47" s="14"/>
      <c r="AA47" s="14"/>
    </row>
    <row r="48" spans="1:27" x14ac:dyDescent="0.15">
      <c r="A48" s="61"/>
      <c r="K48" s="25">
        <f t="shared" si="0"/>
        <v>45</v>
      </c>
      <c r="L48" s="27">
        <f t="shared" si="20"/>
        <v>-208.96551724137925</v>
      </c>
      <c r="M48" s="1"/>
      <c r="N48" s="25">
        <f t="shared" si="2"/>
        <v>45</v>
      </c>
      <c r="O48" s="27">
        <f t="shared" si="21"/>
        <v>-185.59999999999977</v>
      </c>
      <c r="P48" s="1"/>
      <c r="R48" s="14"/>
      <c r="S48" s="1"/>
      <c r="X48" s="14"/>
      <c r="AA48" s="14"/>
    </row>
    <row r="49" spans="1:27" x14ac:dyDescent="0.15">
      <c r="A49" s="61"/>
      <c r="K49" s="25">
        <f t="shared" si="0"/>
        <v>46</v>
      </c>
      <c r="L49" s="27">
        <f t="shared" si="20"/>
        <v>-224.89655172413788</v>
      </c>
      <c r="M49" s="1"/>
      <c r="N49" s="25">
        <f t="shared" si="2"/>
        <v>46</v>
      </c>
      <c r="O49" s="27">
        <f t="shared" si="21"/>
        <v>-200.99999999999977</v>
      </c>
      <c r="P49" s="1"/>
      <c r="R49" s="14"/>
      <c r="S49" s="1"/>
      <c r="X49" s="14"/>
      <c r="AA49" s="14"/>
    </row>
    <row r="50" spans="1:27" x14ac:dyDescent="0.15">
      <c r="A50" s="61"/>
      <c r="K50" s="25">
        <f t="shared" si="0"/>
        <v>47</v>
      </c>
      <c r="L50" s="27">
        <f t="shared" si="20"/>
        <v>-240.82758620689651</v>
      </c>
      <c r="M50" s="1"/>
      <c r="N50" s="25">
        <f t="shared" si="2"/>
        <v>47</v>
      </c>
      <c r="O50" s="27">
        <f t="shared" si="21"/>
        <v>-216.39999999999978</v>
      </c>
      <c r="P50" s="1"/>
      <c r="R50" s="14"/>
      <c r="S50" s="1"/>
      <c r="X50" s="14"/>
      <c r="AA50" s="14"/>
    </row>
    <row r="51" spans="1:27" x14ac:dyDescent="0.15">
      <c r="A51" s="61"/>
      <c r="K51" s="25">
        <f t="shared" si="0"/>
        <v>48</v>
      </c>
      <c r="L51" s="27">
        <f t="shared" si="20"/>
        <v>-256.75862068965512</v>
      </c>
      <c r="M51" s="1"/>
      <c r="N51" s="25">
        <f t="shared" si="2"/>
        <v>48</v>
      </c>
      <c r="O51" s="27">
        <f t="shared" si="21"/>
        <v>-231.79999999999978</v>
      </c>
      <c r="P51" s="1"/>
      <c r="R51" s="14"/>
      <c r="S51" s="1"/>
      <c r="X51" s="14"/>
      <c r="AA51" s="14"/>
    </row>
    <row r="52" spans="1:27" x14ac:dyDescent="0.15">
      <c r="A52" s="61"/>
      <c r="K52" s="25">
        <f t="shared" si="0"/>
        <v>49</v>
      </c>
      <c r="L52" s="27">
        <f t="shared" si="20"/>
        <v>-272.68965517241372</v>
      </c>
      <c r="M52" s="1"/>
      <c r="N52" s="25">
        <f t="shared" si="2"/>
        <v>49</v>
      </c>
      <c r="O52" s="27">
        <f t="shared" si="21"/>
        <v>-247.19999999999979</v>
      </c>
      <c r="P52" s="1"/>
      <c r="R52" s="14"/>
      <c r="S52" s="1"/>
      <c r="X52" s="14"/>
      <c r="AA52" s="14"/>
    </row>
    <row r="53" spans="1:27" x14ac:dyDescent="0.15">
      <c r="A53" s="61"/>
      <c r="K53" s="25">
        <f t="shared" si="0"/>
        <v>50</v>
      </c>
      <c r="L53" s="27">
        <f t="shared" si="20"/>
        <v>-288.62068965517233</v>
      </c>
      <c r="M53" s="1"/>
      <c r="N53" s="25">
        <f t="shared" si="2"/>
        <v>50</v>
      </c>
      <c r="O53" s="27">
        <f t="shared" si="21"/>
        <v>-262.5999999999998</v>
      </c>
      <c r="P53" s="1"/>
      <c r="R53" s="14"/>
      <c r="S53" s="1"/>
      <c r="X53" s="14"/>
      <c r="AA53" s="14"/>
    </row>
    <row r="54" spans="1:27" x14ac:dyDescent="0.15">
      <c r="A54" s="61"/>
      <c r="K54" s="25">
        <f t="shared" si="0"/>
        <v>51</v>
      </c>
      <c r="L54" s="27">
        <f t="shared" si="20"/>
        <v>-304.55172413793093</v>
      </c>
      <c r="M54" s="1"/>
      <c r="N54" s="25">
        <f t="shared" si="2"/>
        <v>51</v>
      </c>
      <c r="O54" s="27">
        <f t="shared" si="21"/>
        <v>-277.99999999999977</v>
      </c>
      <c r="P54" s="1"/>
      <c r="R54" s="14"/>
      <c r="S54" s="1"/>
      <c r="X54" s="14"/>
      <c r="AA54" s="14"/>
    </row>
    <row r="55" spans="1:27" x14ac:dyDescent="0.15">
      <c r="A55" s="61"/>
      <c r="K55" s="25">
        <f t="shared" si="0"/>
        <v>52</v>
      </c>
      <c r="L55" s="27">
        <f t="shared" si="20"/>
        <v>-320.48275862068954</v>
      </c>
      <c r="M55" s="1"/>
      <c r="N55" s="25">
        <f t="shared" si="2"/>
        <v>52</v>
      </c>
      <c r="O55" s="27">
        <f t="shared" si="21"/>
        <v>-293.39999999999975</v>
      </c>
      <c r="P55" s="1"/>
      <c r="R55" s="14"/>
      <c r="S55" s="1"/>
      <c r="X55" s="14"/>
      <c r="AA55" s="14"/>
    </row>
    <row r="56" spans="1:27" x14ac:dyDescent="0.15">
      <c r="A56" s="61"/>
      <c r="K56" s="25">
        <f t="shared" si="0"/>
        <v>53</v>
      </c>
      <c r="L56" s="27">
        <f t="shared" si="20"/>
        <v>-336.41379310344814</v>
      </c>
      <c r="M56" s="1"/>
      <c r="N56" s="25">
        <f t="shared" si="2"/>
        <v>53</v>
      </c>
      <c r="O56" s="27">
        <f t="shared" si="21"/>
        <v>-308.79999999999973</v>
      </c>
      <c r="P56" s="1"/>
      <c r="R56" s="14"/>
      <c r="S56" s="1"/>
      <c r="X56" s="14"/>
      <c r="AA56" s="14"/>
    </row>
    <row r="57" spans="1:27" x14ac:dyDescent="0.15">
      <c r="A57" s="61"/>
      <c r="K57" s="25">
        <f t="shared" si="0"/>
        <v>54</v>
      </c>
      <c r="L57" s="27">
        <f t="shared" si="20"/>
        <v>-352.34482758620675</v>
      </c>
      <c r="M57" s="1"/>
      <c r="N57" s="25">
        <f t="shared" si="2"/>
        <v>54</v>
      </c>
      <c r="O57" s="27">
        <f t="shared" si="21"/>
        <v>-324.1999999999997</v>
      </c>
      <c r="P57" s="1"/>
      <c r="R57" s="14"/>
      <c r="S57" s="1"/>
      <c r="X57" s="14"/>
      <c r="AA57" s="14"/>
    </row>
    <row r="58" spans="1:27" x14ac:dyDescent="0.15">
      <c r="A58" s="61"/>
      <c r="K58" s="25">
        <f t="shared" si="0"/>
        <v>55</v>
      </c>
      <c r="L58" s="27">
        <f t="shared" si="20"/>
        <v>-368.27586206896535</v>
      </c>
      <c r="M58" s="1"/>
      <c r="N58" s="25">
        <f t="shared" si="2"/>
        <v>55</v>
      </c>
      <c r="O58" s="27">
        <f t="shared" si="21"/>
        <v>-339.59999999999968</v>
      </c>
      <c r="P58" s="1"/>
      <c r="R58" s="14"/>
      <c r="S58" s="1"/>
      <c r="X58" s="14"/>
      <c r="AA58" s="14"/>
    </row>
    <row r="59" spans="1:27" x14ac:dyDescent="0.15">
      <c r="A59" s="61"/>
      <c r="K59" s="25">
        <f t="shared" si="0"/>
        <v>56</v>
      </c>
      <c r="L59" s="27">
        <f t="shared" si="20"/>
        <v>-384.20689655172396</v>
      </c>
      <c r="M59" s="1"/>
      <c r="N59" s="25">
        <f t="shared" si="2"/>
        <v>56</v>
      </c>
      <c r="O59" s="27">
        <f t="shared" si="21"/>
        <v>-354.99999999999966</v>
      </c>
      <c r="P59" s="1"/>
      <c r="R59" s="14"/>
      <c r="S59" s="1"/>
      <c r="X59" s="14"/>
      <c r="AA59" s="14"/>
    </row>
    <row r="60" spans="1:27" x14ac:dyDescent="0.15">
      <c r="A60" s="61"/>
      <c r="K60" s="25">
        <f t="shared" si="0"/>
        <v>57</v>
      </c>
      <c r="L60" s="27">
        <f t="shared" si="20"/>
        <v>-400.13793103448256</v>
      </c>
      <c r="M60" s="1"/>
      <c r="N60" s="25">
        <f t="shared" si="2"/>
        <v>57</v>
      </c>
      <c r="O60" s="27">
        <f t="shared" si="21"/>
        <v>-370.39999999999964</v>
      </c>
      <c r="P60" s="1"/>
      <c r="R60" s="14"/>
      <c r="S60" s="1"/>
      <c r="X60" s="14"/>
      <c r="AA60" s="14"/>
    </row>
    <row r="61" spans="1:27" x14ac:dyDescent="0.15">
      <c r="A61" s="61"/>
      <c r="K61" s="25">
        <f t="shared" si="0"/>
        <v>58</v>
      </c>
      <c r="L61" s="27">
        <f t="shared" si="20"/>
        <v>-416.06896551724117</v>
      </c>
      <c r="N61" s="25">
        <f t="shared" si="2"/>
        <v>58</v>
      </c>
      <c r="O61" s="27">
        <f t="shared" si="21"/>
        <v>-385.79999999999961</v>
      </c>
    </row>
    <row r="62" spans="1:27" x14ac:dyDescent="0.15">
      <c r="A62" s="61"/>
      <c r="K62" s="25">
        <f t="shared" si="0"/>
        <v>59</v>
      </c>
      <c r="L62" s="27">
        <f t="shared" si="20"/>
        <v>-431.99999999999977</v>
      </c>
      <c r="N62" s="25">
        <f t="shared" si="2"/>
        <v>59</v>
      </c>
      <c r="O62" s="27">
        <f t="shared" si="21"/>
        <v>-401.19999999999959</v>
      </c>
    </row>
    <row r="63" spans="1:27" x14ac:dyDescent="0.15">
      <c r="A63" s="61"/>
      <c r="K63" s="25">
        <f t="shared" si="0"/>
        <v>60</v>
      </c>
      <c r="L63" s="27">
        <f t="shared" si="20"/>
        <v>-447.93103448275838</v>
      </c>
      <c r="N63" s="25">
        <f t="shared" si="2"/>
        <v>60</v>
      </c>
      <c r="O63" s="27">
        <f t="shared" si="21"/>
        <v>-416.59999999999957</v>
      </c>
    </row>
    <row r="64" spans="1:27" x14ac:dyDescent="0.15">
      <c r="A64" s="61"/>
      <c r="K64" s="25">
        <f t="shared" si="0"/>
        <v>61</v>
      </c>
      <c r="L64" s="27">
        <f t="shared" si="20"/>
        <v>-463.86206896551698</v>
      </c>
      <c r="N64" s="25">
        <f t="shared" si="2"/>
        <v>61</v>
      </c>
      <c r="O64" s="27">
        <f t="shared" si="21"/>
        <v>-431.99999999999955</v>
      </c>
    </row>
    <row r="65" spans="1:15" x14ac:dyDescent="0.15">
      <c r="A65" s="61"/>
      <c r="K65" s="25">
        <f t="shared" si="0"/>
        <v>62</v>
      </c>
      <c r="L65" s="27">
        <f t="shared" si="20"/>
        <v>-479.79310344827559</v>
      </c>
      <c r="N65" s="25">
        <f t="shared" si="2"/>
        <v>62</v>
      </c>
      <c r="O65" s="27">
        <f t="shared" si="21"/>
        <v>-447.39999999999952</v>
      </c>
    </row>
    <row r="66" spans="1:15" x14ac:dyDescent="0.15">
      <c r="A66" s="61"/>
      <c r="K66" s="25">
        <f t="shared" si="0"/>
        <v>63</v>
      </c>
      <c r="L66" s="27">
        <f t="shared" si="20"/>
        <v>-495.72413793103419</v>
      </c>
      <c r="N66" s="25">
        <f t="shared" si="2"/>
        <v>63</v>
      </c>
      <c r="O66" s="27">
        <f t="shared" si="21"/>
        <v>-462.7999999999995</v>
      </c>
    </row>
    <row r="67" spans="1:15" x14ac:dyDescent="0.15">
      <c r="A67" s="61"/>
      <c r="K67" s="25">
        <f t="shared" si="0"/>
        <v>64</v>
      </c>
      <c r="L67" s="27">
        <f t="shared" si="20"/>
        <v>-511.6551724137928</v>
      </c>
      <c r="N67" s="25">
        <f t="shared" si="2"/>
        <v>64</v>
      </c>
      <c r="O67" s="27">
        <f t="shared" si="21"/>
        <v>-478.19999999999948</v>
      </c>
    </row>
    <row r="68" spans="1:15" x14ac:dyDescent="0.15">
      <c r="K68" s="25">
        <f t="shared" si="0"/>
        <v>65</v>
      </c>
      <c r="L68" s="27">
        <f t="shared" si="20"/>
        <v>-527.5862068965514</v>
      </c>
      <c r="N68" s="25">
        <f t="shared" si="2"/>
        <v>65</v>
      </c>
      <c r="O68" s="27">
        <f t="shared" si="21"/>
        <v>-493.59999999999945</v>
      </c>
    </row>
    <row r="69" spans="1:15" x14ac:dyDescent="0.15">
      <c r="K69" s="25">
        <f t="shared" si="0"/>
        <v>66</v>
      </c>
      <c r="L69" s="27">
        <f t="shared" si="20"/>
        <v>-543.51724137931001</v>
      </c>
      <c r="N69" s="25">
        <f t="shared" si="2"/>
        <v>66</v>
      </c>
      <c r="O69" s="27">
        <f t="shared" si="21"/>
        <v>-508.99999999999943</v>
      </c>
    </row>
    <row r="70" spans="1:15" x14ac:dyDescent="0.15">
      <c r="K70" s="25">
        <f>K69+1</f>
        <v>67</v>
      </c>
      <c r="L70" s="27">
        <f t="shared" si="20"/>
        <v>-559.44827586206861</v>
      </c>
      <c r="N70" s="25">
        <f>N69+1</f>
        <v>67</v>
      </c>
      <c r="O70" s="27">
        <f t="shared" si="21"/>
        <v>-524.39999999999941</v>
      </c>
    </row>
    <row r="71" spans="1:15" x14ac:dyDescent="0.15">
      <c r="K71" s="25">
        <f t="shared" ref="K71" si="22">K70+1</f>
        <v>68</v>
      </c>
      <c r="L71" s="27">
        <f t="shared" ref="L71" si="23">L70-(L$4-30)/(L$3-1)</f>
        <v>-575.37931034482722</v>
      </c>
      <c r="N71" s="25">
        <f t="shared" ref="N71" si="24">N70+1</f>
        <v>68</v>
      </c>
      <c r="O71" s="27">
        <f t="shared" ref="O71" si="25">O70-(O$4-30)/(O$3-1)</f>
        <v>-539.79999999999939</v>
      </c>
    </row>
    <row r="72" spans="1:15" x14ac:dyDescent="0.15">
      <c r="K72" s="25" t="s">
        <v>209</v>
      </c>
      <c r="L72" s="27">
        <v>0</v>
      </c>
      <c r="N72" s="25" t="s">
        <v>209</v>
      </c>
      <c r="O72" s="27">
        <v>0</v>
      </c>
    </row>
  </sheetData>
  <sortState xmlns:xlrd2="http://schemas.microsoft.com/office/spreadsheetml/2017/richdata2" ref="A15:I21">
    <sortCondition ref="B15:B21"/>
  </sortState>
  <mergeCells count="21">
    <mergeCell ref="Z1:AA1"/>
    <mergeCell ref="K1:L1"/>
    <mergeCell ref="T1:U1"/>
    <mergeCell ref="N1:O1"/>
    <mergeCell ref="Q1:R1"/>
    <mergeCell ref="W1:X1"/>
    <mergeCell ref="B3:C3"/>
    <mergeCell ref="B8:C8"/>
    <mergeCell ref="B9:C9"/>
    <mergeCell ref="B10:C10"/>
    <mergeCell ref="A1:I2"/>
    <mergeCell ref="D3:E3"/>
    <mergeCell ref="D8:E8"/>
    <mergeCell ref="F8:G8"/>
    <mergeCell ref="H8:H10"/>
    <mergeCell ref="A9:A10"/>
    <mergeCell ref="D9:E9"/>
    <mergeCell ref="F9:G9"/>
    <mergeCell ref="I9:I10"/>
    <mergeCell ref="D10:E10"/>
    <mergeCell ref="F10:G10"/>
  </mergeCells>
  <conditionalFormatting sqref="A12:A18 A20:A22">
    <cfRule type="duplicateValues" dxfId="605" priority="32"/>
    <cfRule type="duplicateValues" dxfId="604" priority="33"/>
    <cfRule type="duplicateValues" dxfId="603" priority="34"/>
    <cfRule type="duplicateValues" dxfId="602" priority="35"/>
    <cfRule type="duplicateValues" dxfId="601" priority="36"/>
  </conditionalFormatting>
  <conditionalFormatting sqref="A19">
    <cfRule type="duplicateValues" dxfId="600" priority="6"/>
    <cfRule type="duplicateValues" dxfId="599" priority="7"/>
    <cfRule type="duplicateValues" dxfId="598" priority="8"/>
    <cfRule type="duplicateValues" dxfId="597" priority="9"/>
    <cfRule type="duplicateValues" dxfId="596" priority="10"/>
  </conditionalFormatting>
  <conditionalFormatting sqref="A23">
    <cfRule type="duplicateValues" dxfId="595" priority="27"/>
    <cfRule type="duplicateValues" dxfId="594" priority="28"/>
    <cfRule type="duplicateValues" dxfId="593" priority="29"/>
    <cfRule type="duplicateValues" dxfId="592" priority="30"/>
    <cfRule type="duplicateValues" dxfId="591" priority="31"/>
  </conditionalFormatting>
  <conditionalFormatting sqref="A24:A30 A32:A34">
    <cfRule type="duplicateValues" dxfId="590" priority="22"/>
    <cfRule type="duplicateValues" dxfId="589" priority="23"/>
    <cfRule type="duplicateValues" dxfId="588" priority="24"/>
    <cfRule type="duplicateValues" dxfId="587" priority="25"/>
    <cfRule type="duplicateValues" dxfId="586" priority="26"/>
  </conditionalFormatting>
  <conditionalFormatting sqref="A31">
    <cfRule type="duplicateValues" dxfId="585" priority="1"/>
    <cfRule type="duplicateValues" dxfId="584" priority="2"/>
    <cfRule type="duplicateValues" dxfId="583" priority="3"/>
    <cfRule type="duplicateValues" dxfId="582" priority="4"/>
    <cfRule type="duplicateValues" dxfId="581" priority="5"/>
  </conditionalFormatting>
  <conditionalFormatting sqref="A35">
    <cfRule type="duplicateValues" dxfId="580" priority="17"/>
    <cfRule type="duplicateValues" dxfId="579" priority="18"/>
    <cfRule type="duplicateValues" dxfId="578" priority="19"/>
    <cfRule type="duplicateValues" dxfId="577" priority="20"/>
    <cfRule type="duplicateValues" dxfId="576" priority="21"/>
  </conditionalFormatting>
  <conditionalFormatting sqref="A36:A67">
    <cfRule type="duplicateValues" dxfId="575" priority="12"/>
    <cfRule type="duplicateValues" dxfId="574" priority="13"/>
    <cfRule type="duplicateValues" dxfId="573" priority="14"/>
    <cfRule type="duplicateValues" dxfId="572" priority="15"/>
    <cfRule type="duplicateValues" dxfId="571" priority="16"/>
  </conditionalFormatting>
  <conditionalFormatting sqref="A50">
    <cfRule type="duplicateValues" dxfId="570" priority="11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C790-FC84-4641-BF98-16A6D57FB8F3}">
  <dimension ref="A1:L103"/>
  <sheetViews>
    <sheetView topLeftCell="A45" workbookViewId="0">
      <selection activeCell="A65" sqref="A65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240</v>
      </c>
      <c r="C3" s="196"/>
      <c r="D3" s="101"/>
      <c r="E3" s="104"/>
      <c r="F3" s="101"/>
      <c r="G3" s="107"/>
      <c r="I3" s="1"/>
      <c r="J3" s="95" t="s">
        <v>132</v>
      </c>
      <c r="K3" s="96">
        <v>63</v>
      </c>
      <c r="L3" s="1"/>
    </row>
    <row r="4" spans="1:12" ht="15" customHeight="1" x14ac:dyDescent="0.15">
      <c r="A4" s="99" t="s">
        <v>131</v>
      </c>
      <c r="B4" s="118" t="s">
        <v>241</v>
      </c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32" t="s">
        <v>242</v>
      </c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148.06451612903226</v>
      </c>
      <c r="L5" s="1"/>
    </row>
    <row r="6" spans="1:12" ht="15" customHeight="1" x14ac:dyDescent="0.15">
      <c r="A6" s="99" t="s">
        <v>134</v>
      </c>
      <c r="B6" s="118" t="s">
        <v>23</v>
      </c>
      <c r="C6" s="119"/>
      <c r="D6" s="103"/>
      <c r="E6" s="106"/>
      <c r="F6" s="103"/>
      <c r="G6" s="107"/>
      <c r="I6" s="1"/>
      <c r="J6" s="25">
        <f t="shared" ref="J6:J66" si="0">J5+1</f>
        <v>3</v>
      </c>
      <c r="K6" s="27">
        <f t="shared" ref="K6:K66" si="1">K5-(K$4-30)/(K$3-1)</f>
        <v>146.12903225806451</v>
      </c>
      <c r="L6" s="1"/>
    </row>
    <row r="7" spans="1:12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144.19354838709677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142.25806451612902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140.32258064516128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138.38709677419354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63</v>
      </c>
      <c r="I11" s="1"/>
      <c r="J11" s="25">
        <f t="shared" si="0"/>
        <v>8</v>
      </c>
      <c r="K11" s="27">
        <f t="shared" si="1"/>
        <v>136.45161290322579</v>
      </c>
      <c r="L11" s="1"/>
    </row>
    <row r="12" spans="1:12" ht="15" customHeight="1" x14ac:dyDescent="0.15">
      <c r="A12" s="138" t="s">
        <v>54</v>
      </c>
      <c r="B12" s="215" t="s">
        <v>151</v>
      </c>
      <c r="C12" s="216"/>
      <c r="D12" s="116">
        <v>1</v>
      </c>
      <c r="E12" s="77">
        <f>_xlfn.IFNA(VLOOKUP(D12,$J$4:$K$110,2,FALSE),"0")</f>
        <v>150</v>
      </c>
      <c r="F12" s="79">
        <f>IFERROR(LARGE((C12,E12),1),"0")</f>
        <v>150</v>
      </c>
      <c r="G12" s="116">
        <f>D12</f>
        <v>1</v>
      </c>
      <c r="I12" s="1"/>
      <c r="J12" s="25">
        <f t="shared" si="0"/>
        <v>9</v>
      </c>
      <c r="K12" s="27">
        <f t="shared" si="1"/>
        <v>134.51612903225805</v>
      </c>
      <c r="L12" s="1"/>
    </row>
    <row r="13" spans="1:12" ht="15" customHeight="1" x14ac:dyDescent="0.15">
      <c r="A13" s="138" t="s">
        <v>164</v>
      </c>
      <c r="B13" s="111"/>
      <c r="C13" s="112"/>
      <c r="D13" s="116">
        <v>2</v>
      </c>
      <c r="E13" s="77">
        <f t="shared" ref="E13:E74" si="2">_xlfn.IFNA(VLOOKUP(D13,$J$4:$K$110,2,FALSE),"0")</f>
        <v>148.06451612903226</v>
      </c>
      <c r="F13" s="79">
        <f>IFERROR(LARGE((C13,E13),1),"0")</f>
        <v>148.06451612903226</v>
      </c>
      <c r="G13" s="116">
        <f t="shared" ref="G13:G74" si="3">D13</f>
        <v>2</v>
      </c>
      <c r="H13" s="16"/>
      <c r="I13" s="1"/>
      <c r="J13" s="25">
        <f t="shared" si="0"/>
        <v>10</v>
      </c>
      <c r="K13" s="27">
        <f t="shared" si="1"/>
        <v>132.58064516129031</v>
      </c>
      <c r="L13" s="1"/>
    </row>
    <row r="14" spans="1:12" ht="15" customHeight="1" x14ac:dyDescent="0.15">
      <c r="A14" s="138" t="s">
        <v>57</v>
      </c>
      <c r="B14" s="111"/>
      <c r="C14" s="112"/>
      <c r="D14" s="116">
        <v>3</v>
      </c>
      <c r="E14" s="77">
        <f t="shared" si="2"/>
        <v>146.12903225806451</v>
      </c>
      <c r="F14" s="79">
        <f>IFERROR(LARGE((C14,E14),1),"0")</f>
        <v>146.12903225806451</v>
      </c>
      <c r="G14" s="116">
        <f t="shared" si="3"/>
        <v>3</v>
      </c>
      <c r="H14" s="16"/>
      <c r="I14" s="1"/>
      <c r="J14" s="25">
        <f t="shared" si="0"/>
        <v>11</v>
      </c>
      <c r="K14" s="27">
        <f t="shared" si="1"/>
        <v>130.64516129032256</v>
      </c>
      <c r="L14" s="1"/>
    </row>
    <row r="15" spans="1:12" ht="15" customHeight="1" x14ac:dyDescent="0.15">
      <c r="A15" s="138" t="s">
        <v>168</v>
      </c>
      <c r="B15" s="111"/>
      <c r="C15" s="112"/>
      <c r="D15" s="116">
        <v>4</v>
      </c>
      <c r="E15" s="77">
        <f t="shared" si="2"/>
        <v>144.19354838709677</v>
      </c>
      <c r="F15" s="79">
        <f>IFERROR(LARGE((C15,E15),1),"0")</f>
        <v>144.19354838709677</v>
      </c>
      <c r="G15" s="116">
        <f t="shared" si="3"/>
        <v>4</v>
      </c>
      <c r="H15" s="16"/>
      <c r="I15" s="1"/>
      <c r="J15" s="25">
        <f t="shared" si="0"/>
        <v>12</v>
      </c>
      <c r="K15" s="27">
        <f t="shared" si="1"/>
        <v>128.70967741935482</v>
      </c>
      <c r="L15" s="1"/>
    </row>
    <row r="16" spans="1:12" ht="15" customHeight="1" x14ac:dyDescent="0.15">
      <c r="A16" s="138" t="s">
        <v>44</v>
      </c>
      <c r="B16" s="111"/>
      <c r="C16" s="112"/>
      <c r="D16" s="116">
        <v>5</v>
      </c>
      <c r="E16" s="77">
        <f t="shared" si="2"/>
        <v>142.25806451612902</v>
      </c>
      <c r="F16" s="79">
        <f>IFERROR(LARGE((C16,E16),1),"0")</f>
        <v>142.25806451612902</v>
      </c>
      <c r="G16" s="116">
        <f t="shared" si="3"/>
        <v>5</v>
      </c>
      <c r="H16" s="16"/>
      <c r="I16" s="1"/>
      <c r="J16" s="25">
        <f t="shared" si="0"/>
        <v>13</v>
      </c>
      <c r="K16" s="27">
        <f t="shared" si="1"/>
        <v>126.77419354838707</v>
      </c>
      <c r="L16" s="1"/>
    </row>
    <row r="17" spans="1:12" x14ac:dyDescent="0.15">
      <c r="A17" s="138" t="s">
        <v>52</v>
      </c>
      <c r="B17" s="111"/>
      <c r="C17" s="112"/>
      <c r="D17" s="116">
        <v>6</v>
      </c>
      <c r="E17" s="77">
        <f t="shared" si="2"/>
        <v>140.32258064516128</v>
      </c>
      <c r="F17" s="79">
        <f>IFERROR(LARGE((C17,E17),1),"0")</f>
        <v>140.32258064516128</v>
      </c>
      <c r="G17" s="116">
        <f t="shared" si="3"/>
        <v>6</v>
      </c>
      <c r="H17" s="16"/>
      <c r="I17" s="1"/>
      <c r="J17" s="25">
        <f t="shared" si="0"/>
        <v>14</v>
      </c>
      <c r="K17" s="27">
        <f t="shared" si="1"/>
        <v>124.83870967741933</v>
      </c>
      <c r="L17" s="1"/>
    </row>
    <row r="18" spans="1:12" x14ac:dyDescent="0.15">
      <c r="A18" s="138" t="s">
        <v>166</v>
      </c>
      <c r="B18" s="111"/>
      <c r="C18" s="112"/>
      <c r="D18" s="116">
        <v>7</v>
      </c>
      <c r="E18" s="77">
        <f t="shared" si="2"/>
        <v>138.38709677419354</v>
      </c>
      <c r="F18" s="79">
        <f>IFERROR(LARGE((C18,E18),1),"0")</f>
        <v>138.38709677419354</v>
      </c>
      <c r="G18" s="116">
        <f t="shared" si="3"/>
        <v>7</v>
      </c>
      <c r="H18" s="16"/>
      <c r="I18" s="1"/>
      <c r="J18" s="25">
        <f t="shared" si="0"/>
        <v>15</v>
      </c>
      <c r="K18" s="27">
        <f t="shared" si="1"/>
        <v>122.90322580645159</v>
      </c>
      <c r="L18" s="1"/>
    </row>
    <row r="19" spans="1:12" x14ac:dyDescent="0.15">
      <c r="A19" s="138" t="s">
        <v>55</v>
      </c>
      <c r="B19" s="111"/>
      <c r="C19" s="112"/>
      <c r="D19" s="116">
        <v>8</v>
      </c>
      <c r="E19" s="77">
        <f t="shared" si="2"/>
        <v>136.45161290322579</v>
      </c>
      <c r="F19" s="79">
        <f>IFERROR(LARGE((C19,E19),1),"0")</f>
        <v>136.45161290322579</v>
      </c>
      <c r="G19" s="116">
        <f t="shared" si="3"/>
        <v>8</v>
      </c>
      <c r="H19" s="31"/>
      <c r="I19" s="1"/>
      <c r="J19" s="25">
        <f t="shared" si="0"/>
        <v>16</v>
      </c>
      <c r="K19" s="27">
        <f t="shared" si="1"/>
        <v>120.96774193548384</v>
      </c>
      <c r="L19" s="1"/>
    </row>
    <row r="20" spans="1:12" x14ac:dyDescent="0.15">
      <c r="A20" s="138" t="s">
        <v>56</v>
      </c>
      <c r="B20" s="111"/>
      <c r="C20" s="112"/>
      <c r="D20" s="116">
        <v>8</v>
      </c>
      <c r="E20" s="77">
        <f t="shared" si="2"/>
        <v>136.45161290322579</v>
      </c>
      <c r="F20" s="79">
        <f>IFERROR(LARGE((C20,E20),1),"0")</f>
        <v>136.45161290322579</v>
      </c>
      <c r="G20" s="116">
        <f t="shared" si="3"/>
        <v>8</v>
      </c>
      <c r="H20" s="31"/>
      <c r="I20" s="1"/>
      <c r="J20" s="25">
        <f t="shared" si="0"/>
        <v>17</v>
      </c>
      <c r="K20" s="27">
        <f t="shared" si="1"/>
        <v>119.0322580645161</v>
      </c>
      <c r="L20" s="1"/>
    </row>
    <row r="21" spans="1:12" x14ac:dyDescent="0.15">
      <c r="A21" s="138" t="s">
        <v>60</v>
      </c>
      <c r="B21" s="111"/>
      <c r="C21" s="112"/>
      <c r="D21" s="116">
        <v>10</v>
      </c>
      <c r="E21" s="77">
        <f t="shared" si="2"/>
        <v>132.58064516129031</v>
      </c>
      <c r="F21" s="79">
        <f>IFERROR(LARGE((C21,E21),1),"0")</f>
        <v>132.58064516129031</v>
      </c>
      <c r="G21" s="116">
        <f t="shared" si="3"/>
        <v>10</v>
      </c>
      <c r="H21" s="31"/>
      <c r="I21" s="1"/>
      <c r="J21" s="25">
        <f t="shared" si="0"/>
        <v>18</v>
      </c>
      <c r="K21" s="27">
        <f t="shared" si="1"/>
        <v>117.09677419354836</v>
      </c>
      <c r="L21" s="1"/>
    </row>
    <row r="22" spans="1:12" x14ac:dyDescent="0.15">
      <c r="A22" s="138" t="s">
        <v>171</v>
      </c>
      <c r="B22" s="111"/>
      <c r="C22" s="112"/>
      <c r="D22" s="116">
        <v>11</v>
      </c>
      <c r="E22" s="77">
        <f t="shared" si="2"/>
        <v>130.64516129032256</v>
      </c>
      <c r="F22" s="79">
        <f>IFERROR(LARGE((C22,E22),1),"0")</f>
        <v>130.64516129032256</v>
      </c>
      <c r="G22" s="116">
        <f t="shared" si="3"/>
        <v>11</v>
      </c>
      <c r="H22" s="33"/>
      <c r="I22" s="1"/>
      <c r="J22" s="25">
        <f t="shared" si="0"/>
        <v>19</v>
      </c>
      <c r="K22" s="27">
        <f t="shared" si="1"/>
        <v>115.16129032258061</v>
      </c>
      <c r="L22" s="1"/>
    </row>
    <row r="23" spans="1:12" x14ac:dyDescent="0.15">
      <c r="A23" s="138" t="s">
        <v>192</v>
      </c>
      <c r="B23" s="111"/>
      <c r="C23" s="112"/>
      <c r="D23" s="116">
        <v>12</v>
      </c>
      <c r="E23" s="77">
        <f t="shared" si="2"/>
        <v>128.70967741935482</v>
      </c>
      <c r="F23" s="79">
        <f>IFERROR(LARGE((C23,E23),1),"0")</f>
        <v>128.70967741935482</v>
      </c>
      <c r="G23" s="116">
        <f t="shared" si="3"/>
        <v>12</v>
      </c>
      <c r="H23" s="31"/>
      <c r="I23" s="1"/>
      <c r="J23" s="25">
        <f t="shared" si="0"/>
        <v>20</v>
      </c>
      <c r="K23" s="27">
        <f t="shared" si="1"/>
        <v>113.22580645161287</v>
      </c>
      <c r="L23" s="1"/>
    </row>
    <row r="24" spans="1:12" x14ac:dyDescent="0.15">
      <c r="A24" s="138" t="s">
        <v>165</v>
      </c>
      <c r="B24" s="111"/>
      <c r="C24" s="112"/>
      <c r="D24" s="116">
        <v>13</v>
      </c>
      <c r="E24" s="77">
        <f t="shared" si="2"/>
        <v>126.77419354838707</v>
      </c>
      <c r="F24" s="79">
        <f>IFERROR(LARGE((C24,E24),1),"0")</f>
        <v>126.77419354838707</v>
      </c>
      <c r="G24" s="116">
        <f t="shared" si="3"/>
        <v>13</v>
      </c>
      <c r="H24" s="31"/>
      <c r="I24" s="1"/>
      <c r="J24" s="25">
        <f t="shared" si="0"/>
        <v>21</v>
      </c>
      <c r="K24" s="27">
        <f t="shared" si="1"/>
        <v>111.29032258064512</v>
      </c>
      <c r="L24" s="1"/>
    </row>
    <row r="25" spans="1:12" x14ac:dyDescent="0.15">
      <c r="A25" s="138" t="s">
        <v>173</v>
      </c>
      <c r="B25" s="111"/>
      <c r="C25" s="112"/>
      <c r="D25" s="116">
        <v>14</v>
      </c>
      <c r="E25" s="77">
        <f t="shared" si="2"/>
        <v>124.83870967741933</v>
      </c>
      <c r="F25" s="79">
        <f>IFERROR(LARGE((C25,E25),1),"0")</f>
        <v>124.83870967741933</v>
      </c>
      <c r="G25" s="116">
        <f t="shared" si="3"/>
        <v>14</v>
      </c>
      <c r="H25" s="31"/>
      <c r="I25" s="1"/>
      <c r="J25" s="25">
        <f t="shared" si="0"/>
        <v>22</v>
      </c>
      <c r="K25" s="27">
        <f t="shared" si="1"/>
        <v>109.35483870967738</v>
      </c>
      <c r="L25" s="1"/>
    </row>
    <row r="26" spans="1:12" x14ac:dyDescent="0.15">
      <c r="A26" s="138" t="s">
        <v>73</v>
      </c>
      <c r="B26" s="113"/>
      <c r="C26" s="114"/>
      <c r="D26" s="116">
        <v>15</v>
      </c>
      <c r="E26" s="77">
        <f t="shared" si="2"/>
        <v>122.90322580645159</v>
      </c>
      <c r="F26" s="79">
        <f>IFERROR(LARGE((C26,E26),1),"0")</f>
        <v>122.90322580645159</v>
      </c>
      <c r="G26" s="116">
        <f t="shared" si="3"/>
        <v>15</v>
      </c>
      <c r="H26" s="31"/>
      <c r="I26" s="1"/>
      <c r="J26" s="25">
        <f t="shared" si="0"/>
        <v>23</v>
      </c>
      <c r="K26" s="27">
        <f t="shared" si="1"/>
        <v>107.41935483870964</v>
      </c>
      <c r="L26" s="1"/>
    </row>
    <row r="27" spans="1:12" x14ac:dyDescent="0.15">
      <c r="A27" s="138" t="s">
        <v>77</v>
      </c>
      <c r="B27" s="113"/>
      <c r="C27" s="114"/>
      <c r="D27" s="116">
        <v>16</v>
      </c>
      <c r="E27" s="77">
        <f t="shared" si="2"/>
        <v>120.96774193548384</v>
      </c>
      <c r="F27" s="79">
        <f>IFERROR(LARGE((C27,E27),1),"0")</f>
        <v>120.96774193548384</v>
      </c>
      <c r="G27" s="116">
        <f t="shared" si="3"/>
        <v>16</v>
      </c>
      <c r="H27" s="31"/>
      <c r="I27" s="1"/>
      <c r="J27" s="25">
        <f t="shared" si="0"/>
        <v>24</v>
      </c>
      <c r="K27" s="27">
        <f t="shared" si="1"/>
        <v>105.48387096774189</v>
      </c>
      <c r="L27" s="1"/>
    </row>
    <row r="28" spans="1:12" x14ac:dyDescent="0.15">
      <c r="A28" s="138" t="s">
        <v>217</v>
      </c>
      <c r="B28" s="113"/>
      <c r="C28" s="114"/>
      <c r="D28" s="116">
        <v>17</v>
      </c>
      <c r="E28" s="77">
        <f t="shared" si="2"/>
        <v>119.0322580645161</v>
      </c>
      <c r="F28" s="79">
        <f>IFERROR(LARGE((C28,E28),1),"0")</f>
        <v>119.0322580645161</v>
      </c>
      <c r="G28" s="116">
        <f t="shared" si="3"/>
        <v>17</v>
      </c>
      <c r="H28" s="31"/>
      <c r="I28" s="1"/>
      <c r="J28" s="25">
        <f t="shared" si="0"/>
        <v>25</v>
      </c>
      <c r="K28" s="27">
        <f t="shared" si="1"/>
        <v>103.54838709677415</v>
      </c>
      <c r="L28" s="1"/>
    </row>
    <row r="29" spans="1:12" x14ac:dyDescent="0.15">
      <c r="A29" s="138" t="s">
        <v>231</v>
      </c>
      <c r="B29" s="113"/>
      <c r="C29" s="114"/>
      <c r="D29" s="116">
        <v>18</v>
      </c>
      <c r="E29" s="77">
        <f t="shared" si="2"/>
        <v>117.09677419354836</v>
      </c>
      <c r="F29" s="79">
        <f>IFERROR(LARGE((C29,E29),1),"0")</f>
        <v>117.09677419354836</v>
      </c>
      <c r="G29" s="116">
        <f t="shared" si="3"/>
        <v>18</v>
      </c>
      <c r="H29" s="16"/>
      <c r="I29" s="1"/>
      <c r="J29" s="25">
        <f t="shared" si="0"/>
        <v>26</v>
      </c>
      <c r="K29" s="27">
        <f t="shared" si="1"/>
        <v>101.61290322580641</v>
      </c>
      <c r="L29" s="1"/>
    </row>
    <row r="30" spans="1:12" x14ac:dyDescent="0.15">
      <c r="A30" s="138" t="s">
        <v>218</v>
      </c>
      <c r="B30" s="113"/>
      <c r="C30" s="114"/>
      <c r="D30" s="116">
        <v>19</v>
      </c>
      <c r="E30" s="77">
        <f t="shared" si="2"/>
        <v>115.16129032258061</v>
      </c>
      <c r="F30" s="79">
        <f>IFERROR(LARGE((C30,E30),1),"0")</f>
        <v>115.16129032258061</v>
      </c>
      <c r="G30" s="116">
        <f t="shared" si="3"/>
        <v>19</v>
      </c>
      <c r="H30" s="16"/>
      <c r="I30" s="1"/>
      <c r="J30" s="25">
        <f t="shared" si="0"/>
        <v>27</v>
      </c>
      <c r="K30" s="27">
        <f t="shared" si="1"/>
        <v>99.677419354838662</v>
      </c>
      <c r="L30" s="1"/>
    </row>
    <row r="31" spans="1:12" x14ac:dyDescent="0.15">
      <c r="A31" s="138" t="s">
        <v>170</v>
      </c>
      <c r="B31" s="113"/>
      <c r="C31" s="114"/>
      <c r="D31" s="116">
        <v>20</v>
      </c>
      <c r="E31" s="77">
        <f t="shared" si="2"/>
        <v>113.22580645161287</v>
      </c>
      <c r="F31" s="79">
        <f>IFERROR(LARGE((C31,E31),1),"0")</f>
        <v>113.22580645161287</v>
      </c>
      <c r="G31" s="116">
        <f t="shared" si="3"/>
        <v>20</v>
      </c>
      <c r="H31" s="16"/>
      <c r="I31" s="1"/>
      <c r="J31" s="25">
        <f t="shared" si="0"/>
        <v>28</v>
      </c>
      <c r="K31" s="27">
        <f t="shared" si="1"/>
        <v>97.741935483870918</v>
      </c>
      <c r="L31" s="1"/>
    </row>
    <row r="32" spans="1:12" x14ac:dyDescent="0.15">
      <c r="A32" s="138" t="s">
        <v>67</v>
      </c>
      <c r="B32" s="113"/>
      <c r="C32" s="114"/>
      <c r="D32" s="116">
        <v>21</v>
      </c>
      <c r="E32" s="77">
        <f t="shared" si="2"/>
        <v>111.29032258064512</v>
      </c>
      <c r="F32" s="79">
        <f>IFERROR(LARGE((C32,E32),1),"0")</f>
        <v>111.29032258064512</v>
      </c>
      <c r="G32" s="116">
        <f t="shared" si="3"/>
        <v>21</v>
      </c>
      <c r="H32" s="16"/>
      <c r="I32" s="1"/>
      <c r="J32" s="25">
        <f t="shared" si="0"/>
        <v>29</v>
      </c>
      <c r="K32" s="27">
        <f t="shared" si="1"/>
        <v>95.806451612903174</v>
      </c>
      <c r="L32" s="1"/>
    </row>
    <row r="33" spans="1:12" x14ac:dyDescent="0.15">
      <c r="A33" s="138" t="s">
        <v>187</v>
      </c>
      <c r="B33" s="113"/>
      <c r="C33" s="114"/>
      <c r="D33" s="116">
        <v>21</v>
      </c>
      <c r="E33" s="77">
        <f t="shared" si="2"/>
        <v>111.29032258064512</v>
      </c>
      <c r="F33" s="79">
        <f>IFERROR(LARGE((C33,E33),1),"0")</f>
        <v>111.29032258064512</v>
      </c>
      <c r="G33" s="116">
        <f t="shared" si="3"/>
        <v>21</v>
      </c>
      <c r="I33" s="1"/>
      <c r="J33" s="25">
        <f t="shared" si="0"/>
        <v>30</v>
      </c>
      <c r="K33" s="27">
        <f t="shared" si="1"/>
        <v>93.870967741935431</v>
      </c>
      <c r="L33" s="1"/>
    </row>
    <row r="34" spans="1:12" x14ac:dyDescent="0.15">
      <c r="A34" s="138" t="s">
        <v>167</v>
      </c>
      <c r="B34" s="113"/>
      <c r="C34" s="114"/>
      <c r="D34" s="116">
        <v>23</v>
      </c>
      <c r="E34" s="77">
        <f t="shared" si="2"/>
        <v>107.41935483870964</v>
      </c>
      <c r="F34" s="79">
        <f>IFERROR(LARGE((C34,E34),1),"0")</f>
        <v>107.41935483870964</v>
      </c>
      <c r="G34" s="116">
        <f t="shared" si="3"/>
        <v>23</v>
      </c>
      <c r="I34" s="1"/>
      <c r="J34" s="25">
        <f t="shared" si="0"/>
        <v>31</v>
      </c>
      <c r="K34" s="27">
        <f t="shared" si="1"/>
        <v>91.935483870967687</v>
      </c>
      <c r="L34" s="1"/>
    </row>
    <row r="35" spans="1:12" x14ac:dyDescent="0.15">
      <c r="A35" s="138" t="s">
        <v>213</v>
      </c>
      <c r="B35" s="113"/>
      <c r="C35" s="114"/>
      <c r="D35" s="116">
        <v>24</v>
      </c>
      <c r="E35" s="77">
        <f t="shared" si="2"/>
        <v>105.48387096774189</v>
      </c>
      <c r="F35" s="79">
        <f>IFERROR(LARGE((C35,E35),1),"0")</f>
        <v>105.48387096774189</v>
      </c>
      <c r="G35" s="116">
        <f t="shared" si="3"/>
        <v>24</v>
      </c>
      <c r="I35" s="1"/>
      <c r="J35" s="25">
        <f t="shared" si="0"/>
        <v>32</v>
      </c>
      <c r="K35" s="27">
        <f t="shared" si="1"/>
        <v>89.999999999999943</v>
      </c>
      <c r="L35" s="1"/>
    </row>
    <row r="36" spans="1:12" x14ac:dyDescent="0.15">
      <c r="A36" s="138" t="s">
        <v>69</v>
      </c>
      <c r="B36" s="113"/>
      <c r="C36" s="114"/>
      <c r="D36" s="116">
        <v>24</v>
      </c>
      <c r="E36" s="77">
        <f t="shared" si="2"/>
        <v>105.48387096774189</v>
      </c>
      <c r="F36" s="79">
        <f>IFERROR(LARGE((C36,E36),1),"0")</f>
        <v>105.48387096774189</v>
      </c>
      <c r="G36" s="116">
        <f t="shared" si="3"/>
        <v>24</v>
      </c>
      <c r="I36" s="1"/>
      <c r="J36" s="25">
        <f t="shared" si="0"/>
        <v>33</v>
      </c>
      <c r="K36" s="27">
        <f t="shared" si="1"/>
        <v>88.064516129032199</v>
      </c>
      <c r="L36" s="1"/>
    </row>
    <row r="37" spans="1:12" x14ac:dyDescent="0.15">
      <c r="A37" s="138" t="s">
        <v>182</v>
      </c>
      <c r="B37" s="113"/>
      <c r="C37" s="114"/>
      <c r="D37" s="116">
        <v>26</v>
      </c>
      <c r="E37" s="77">
        <f t="shared" si="2"/>
        <v>101.61290322580641</v>
      </c>
      <c r="F37" s="79">
        <f>IFERROR(LARGE((C37,E37),1),"0")</f>
        <v>101.61290322580641</v>
      </c>
      <c r="G37" s="116">
        <f t="shared" si="3"/>
        <v>26</v>
      </c>
      <c r="I37" s="1"/>
      <c r="J37" s="25">
        <f t="shared" si="0"/>
        <v>34</v>
      </c>
      <c r="K37" s="27">
        <f t="shared" si="1"/>
        <v>86.129032258064456</v>
      </c>
      <c r="L37" s="1"/>
    </row>
    <row r="38" spans="1:12" x14ac:dyDescent="0.15">
      <c r="A38" s="138" t="s">
        <v>117</v>
      </c>
      <c r="B38" s="113"/>
      <c r="C38" s="114"/>
      <c r="D38" s="116">
        <v>27</v>
      </c>
      <c r="E38" s="77">
        <f t="shared" si="2"/>
        <v>99.677419354838662</v>
      </c>
      <c r="F38" s="79">
        <f>IFERROR(LARGE((C38,E38),1),"0")</f>
        <v>99.677419354838662</v>
      </c>
      <c r="G38" s="116">
        <f t="shared" si="3"/>
        <v>27</v>
      </c>
      <c r="I38" s="1"/>
      <c r="J38" s="25">
        <f t="shared" si="0"/>
        <v>35</v>
      </c>
      <c r="K38" s="27">
        <f t="shared" si="1"/>
        <v>84.193548387096712</v>
      </c>
      <c r="L38" s="1"/>
    </row>
    <row r="39" spans="1:12" x14ac:dyDescent="0.15">
      <c r="A39" s="138" t="s">
        <v>183</v>
      </c>
      <c r="B39" s="113"/>
      <c r="C39" s="114"/>
      <c r="D39" s="116">
        <v>28</v>
      </c>
      <c r="E39" s="77">
        <f t="shared" si="2"/>
        <v>97.741935483870918</v>
      </c>
      <c r="F39" s="79">
        <f>IFERROR(LARGE((C39,E39),1),"0")</f>
        <v>97.741935483870918</v>
      </c>
      <c r="G39" s="116">
        <f t="shared" si="3"/>
        <v>28</v>
      </c>
      <c r="I39" s="1"/>
      <c r="J39" s="25">
        <f t="shared" si="0"/>
        <v>36</v>
      </c>
      <c r="K39" s="27">
        <f t="shared" si="1"/>
        <v>82.258064516128968</v>
      </c>
      <c r="L39" s="1"/>
    </row>
    <row r="40" spans="1:12" x14ac:dyDescent="0.15">
      <c r="A40" s="138" t="s">
        <v>180</v>
      </c>
      <c r="B40" s="113"/>
      <c r="C40" s="114"/>
      <c r="D40" s="116">
        <v>29</v>
      </c>
      <c r="E40" s="77">
        <f t="shared" si="2"/>
        <v>95.806451612903174</v>
      </c>
      <c r="F40" s="79">
        <f>IFERROR(LARGE((C40,E40),1),"0")</f>
        <v>95.806451612903174</v>
      </c>
      <c r="G40" s="116">
        <f t="shared" si="3"/>
        <v>29</v>
      </c>
      <c r="I40" s="1"/>
      <c r="J40" s="25">
        <f t="shared" si="0"/>
        <v>37</v>
      </c>
      <c r="K40" s="27">
        <f t="shared" si="1"/>
        <v>80.322580645161224</v>
      </c>
      <c r="L40" s="1"/>
    </row>
    <row r="41" spans="1:12" x14ac:dyDescent="0.15">
      <c r="A41" s="138" t="s">
        <v>179</v>
      </c>
      <c r="B41" s="113"/>
      <c r="C41" s="114"/>
      <c r="D41" s="116">
        <v>30</v>
      </c>
      <c r="E41" s="77">
        <f t="shared" si="2"/>
        <v>93.870967741935431</v>
      </c>
      <c r="F41" s="79">
        <f>IFERROR(LARGE((C41,E41),1),"0")</f>
        <v>93.870967741935431</v>
      </c>
      <c r="G41" s="116">
        <f t="shared" si="3"/>
        <v>30</v>
      </c>
      <c r="I41" s="1"/>
      <c r="J41" s="25">
        <f t="shared" si="0"/>
        <v>38</v>
      </c>
      <c r="K41" s="27">
        <f t="shared" si="1"/>
        <v>78.387096774193481</v>
      </c>
      <c r="L41" s="1"/>
    </row>
    <row r="42" spans="1:12" x14ac:dyDescent="0.15">
      <c r="A42" s="138" t="s">
        <v>177</v>
      </c>
      <c r="B42" s="113"/>
      <c r="C42" s="114"/>
      <c r="D42" s="116">
        <v>31</v>
      </c>
      <c r="E42" s="77">
        <f t="shared" si="2"/>
        <v>91.935483870967687</v>
      </c>
      <c r="F42" s="79">
        <f>IFERROR(LARGE((C42,E42),1),"0")</f>
        <v>91.935483870967687</v>
      </c>
      <c r="G42" s="116">
        <f t="shared" si="3"/>
        <v>31</v>
      </c>
      <c r="I42" s="1"/>
      <c r="J42" s="25">
        <f t="shared" si="0"/>
        <v>39</v>
      </c>
      <c r="K42" s="27">
        <f t="shared" si="1"/>
        <v>76.451612903225737</v>
      </c>
      <c r="L42" s="1"/>
    </row>
    <row r="43" spans="1:12" x14ac:dyDescent="0.15">
      <c r="A43" s="138" t="s">
        <v>215</v>
      </c>
      <c r="B43" s="113"/>
      <c r="C43" s="114"/>
      <c r="D43" s="116">
        <v>31</v>
      </c>
      <c r="E43" s="77">
        <f t="shared" si="2"/>
        <v>91.935483870967687</v>
      </c>
      <c r="F43" s="79">
        <f>IFERROR(LARGE((C43,E43),1),"0")</f>
        <v>91.935483870967687</v>
      </c>
      <c r="G43" s="116">
        <f t="shared" si="3"/>
        <v>31</v>
      </c>
      <c r="I43" s="1"/>
      <c r="J43" s="25">
        <f t="shared" si="0"/>
        <v>40</v>
      </c>
      <c r="K43" s="27">
        <f t="shared" si="1"/>
        <v>74.516129032257993</v>
      </c>
      <c r="L43" s="1"/>
    </row>
    <row r="44" spans="1:12" x14ac:dyDescent="0.15">
      <c r="A44" s="138" t="s">
        <v>64</v>
      </c>
      <c r="B44" s="113"/>
      <c r="C44" s="114"/>
      <c r="D44" s="116">
        <v>33</v>
      </c>
      <c r="E44" s="77">
        <f t="shared" si="2"/>
        <v>88.064516129032199</v>
      </c>
      <c r="F44" s="79">
        <f>IFERROR(LARGE((C44,E44),1),"0")</f>
        <v>88.064516129032199</v>
      </c>
      <c r="G44" s="116">
        <f t="shared" si="3"/>
        <v>33</v>
      </c>
      <c r="I44" s="1"/>
      <c r="J44" s="25">
        <f t="shared" si="0"/>
        <v>41</v>
      </c>
      <c r="K44" s="27">
        <f t="shared" si="1"/>
        <v>72.580645161290249</v>
      </c>
      <c r="L44" s="1"/>
    </row>
    <row r="45" spans="1:12" x14ac:dyDescent="0.15">
      <c r="A45" s="138" t="s">
        <v>219</v>
      </c>
      <c r="B45" s="113"/>
      <c r="C45" s="114"/>
      <c r="D45" s="116">
        <v>34</v>
      </c>
      <c r="E45" s="77">
        <f t="shared" si="2"/>
        <v>86.129032258064456</v>
      </c>
      <c r="F45" s="79">
        <f>IFERROR(LARGE((C45,E45),1),"0")</f>
        <v>86.129032258064456</v>
      </c>
      <c r="G45" s="116">
        <f t="shared" si="3"/>
        <v>34</v>
      </c>
      <c r="I45" s="1"/>
      <c r="J45" s="25">
        <f t="shared" si="0"/>
        <v>42</v>
      </c>
      <c r="K45" s="27">
        <f t="shared" si="1"/>
        <v>70.645161290322505</v>
      </c>
      <c r="L45" s="1"/>
    </row>
    <row r="46" spans="1:12" x14ac:dyDescent="0.15">
      <c r="A46" s="138" t="s">
        <v>216</v>
      </c>
      <c r="B46" s="113"/>
      <c r="C46" s="114"/>
      <c r="D46" s="116">
        <v>35</v>
      </c>
      <c r="E46" s="77">
        <f t="shared" si="2"/>
        <v>84.193548387096712</v>
      </c>
      <c r="F46" s="79">
        <f>IFERROR(LARGE((C46,E46),1),"0")</f>
        <v>84.193548387096712</v>
      </c>
      <c r="G46" s="116">
        <f t="shared" si="3"/>
        <v>35</v>
      </c>
      <c r="I46" s="1"/>
      <c r="J46" s="25">
        <f t="shared" si="0"/>
        <v>43</v>
      </c>
      <c r="K46" s="27">
        <f t="shared" si="1"/>
        <v>68.709677419354762</v>
      </c>
      <c r="L46" s="1"/>
    </row>
    <row r="47" spans="1:12" x14ac:dyDescent="0.15">
      <c r="A47" s="138" t="s">
        <v>233</v>
      </c>
      <c r="B47" s="113"/>
      <c r="C47" s="114"/>
      <c r="D47" s="116">
        <v>36</v>
      </c>
      <c r="E47" s="77">
        <f t="shared" si="2"/>
        <v>82.258064516128968</v>
      </c>
      <c r="F47" s="79">
        <f>IFERROR(LARGE((C47,E47),1),"0")</f>
        <v>82.258064516128968</v>
      </c>
      <c r="G47" s="116">
        <f t="shared" si="3"/>
        <v>36</v>
      </c>
      <c r="I47" s="1"/>
      <c r="J47" s="25">
        <f t="shared" si="0"/>
        <v>44</v>
      </c>
      <c r="K47" s="27">
        <f t="shared" si="1"/>
        <v>66.774193548387018</v>
      </c>
      <c r="L47" s="1"/>
    </row>
    <row r="48" spans="1:12" x14ac:dyDescent="0.15">
      <c r="A48" s="138" t="s">
        <v>190</v>
      </c>
      <c r="B48" s="113"/>
      <c r="C48" s="114"/>
      <c r="D48" s="116">
        <v>36</v>
      </c>
      <c r="E48" s="77">
        <f t="shared" si="2"/>
        <v>82.258064516128968</v>
      </c>
      <c r="F48" s="79">
        <f>IFERROR(LARGE((C48,E48),1),"0")</f>
        <v>82.258064516128968</v>
      </c>
      <c r="G48" s="116">
        <f t="shared" si="3"/>
        <v>36</v>
      </c>
      <c r="I48" s="1"/>
      <c r="J48" s="25">
        <f t="shared" si="0"/>
        <v>45</v>
      </c>
      <c r="K48" s="27">
        <f t="shared" si="1"/>
        <v>64.838709677419274</v>
      </c>
      <c r="L48" s="1"/>
    </row>
    <row r="49" spans="1:12" x14ac:dyDescent="0.15">
      <c r="A49" s="138" t="s">
        <v>234</v>
      </c>
      <c r="B49" s="113"/>
      <c r="C49" s="114"/>
      <c r="D49" s="116">
        <v>38</v>
      </c>
      <c r="E49" s="77">
        <f t="shared" si="2"/>
        <v>78.387096774193481</v>
      </c>
      <c r="F49" s="79">
        <f>IFERROR(LARGE((C49,E49),1),"0")</f>
        <v>78.387096774193481</v>
      </c>
      <c r="G49" s="116">
        <f t="shared" si="3"/>
        <v>38</v>
      </c>
      <c r="I49" s="1"/>
      <c r="J49" s="25">
        <f t="shared" si="0"/>
        <v>46</v>
      </c>
      <c r="K49" s="27">
        <f t="shared" si="1"/>
        <v>62.90322580645153</v>
      </c>
      <c r="L49" s="1"/>
    </row>
    <row r="50" spans="1:12" x14ac:dyDescent="0.15">
      <c r="A50" s="138" t="s">
        <v>185</v>
      </c>
      <c r="B50" s="113"/>
      <c r="C50" s="114"/>
      <c r="D50" s="116">
        <v>39</v>
      </c>
      <c r="E50" s="77">
        <f t="shared" si="2"/>
        <v>76.451612903225737</v>
      </c>
      <c r="F50" s="79">
        <f>IFERROR(LARGE((C50,E50),1),"0")</f>
        <v>76.451612903225737</v>
      </c>
      <c r="G50" s="116">
        <f t="shared" si="3"/>
        <v>39</v>
      </c>
      <c r="I50" s="1"/>
      <c r="J50" s="25">
        <f t="shared" si="0"/>
        <v>47</v>
      </c>
      <c r="K50" s="27">
        <f t="shared" si="1"/>
        <v>60.967741935483787</v>
      </c>
      <c r="L50" s="1"/>
    </row>
    <row r="51" spans="1:12" x14ac:dyDescent="0.15">
      <c r="A51" s="138" t="s">
        <v>236</v>
      </c>
      <c r="B51" s="113"/>
      <c r="C51" s="114"/>
      <c r="D51" s="116">
        <v>39</v>
      </c>
      <c r="E51" s="77">
        <f t="shared" si="2"/>
        <v>76.451612903225737</v>
      </c>
      <c r="F51" s="79">
        <f>IFERROR(LARGE((C51,E51),1),"0")</f>
        <v>76.451612903225737</v>
      </c>
      <c r="G51" s="116">
        <f t="shared" si="3"/>
        <v>39</v>
      </c>
      <c r="I51" s="1"/>
      <c r="J51" s="25">
        <f t="shared" si="0"/>
        <v>48</v>
      </c>
      <c r="K51" s="27">
        <f t="shared" si="1"/>
        <v>59.032258064516043</v>
      </c>
      <c r="L51" s="1"/>
    </row>
    <row r="52" spans="1:12" x14ac:dyDescent="0.15">
      <c r="A52" s="138" t="s">
        <v>178</v>
      </c>
      <c r="B52" s="113"/>
      <c r="C52" s="114"/>
      <c r="D52" s="116">
        <v>41</v>
      </c>
      <c r="E52" s="77">
        <f t="shared" si="2"/>
        <v>72.580645161290249</v>
      </c>
      <c r="F52" s="79">
        <f>IFERROR(LARGE((C52,E52),1),"0")</f>
        <v>72.580645161290249</v>
      </c>
      <c r="G52" s="116">
        <f t="shared" si="3"/>
        <v>41</v>
      </c>
      <c r="I52" s="1"/>
      <c r="J52" s="25">
        <f t="shared" si="0"/>
        <v>49</v>
      </c>
      <c r="K52" s="27">
        <f t="shared" si="1"/>
        <v>57.096774193548299</v>
      </c>
      <c r="L52" s="1"/>
    </row>
    <row r="53" spans="1:12" x14ac:dyDescent="0.15">
      <c r="A53" s="138" t="s">
        <v>229</v>
      </c>
      <c r="B53" s="113"/>
      <c r="C53" s="114"/>
      <c r="D53" s="116">
        <v>42</v>
      </c>
      <c r="E53" s="77">
        <f t="shared" si="2"/>
        <v>70.645161290322505</v>
      </c>
      <c r="F53" s="79">
        <f>IFERROR(LARGE((C53,E53),1),"0")</f>
        <v>70.645161290322505</v>
      </c>
      <c r="G53" s="116">
        <f t="shared" si="3"/>
        <v>42</v>
      </c>
      <c r="I53" s="1"/>
      <c r="J53" s="25">
        <f t="shared" si="0"/>
        <v>50</v>
      </c>
      <c r="K53" s="27">
        <f t="shared" si="1"/>
        <v>55.161290322580555</v>
      </c>
      <c r="L53" s="1"/>
    </row>
    <row r="54" spans="1:12" x14ac:dyDescent="0.15">
      <c r="A54" s="138" t="s">
        <v>189</v>
      </c>
      <c r="B54" s="113"/>
      <c r="C54" s="114"/>
      <c r="D54" s="116">
        <v>43</v>
      </c>
      <c r="E54" s="77">
        <f t="shared" si="2"/>
        <v>68.709677419354762</v>
      </c>
      <c r="F54" s="79">
        <f>IFERROR(LARGE((C54,E54),1),"0")</f>
        <v>68.709677419354762</v>
      </c>
      <c r="G54" s="116">
        <f t="shared" si="3"/>
        <v>43</v>
      </c>
      <c r="I54" s="1"/>
      <c r="J54" s="25">
        <f t="shared" si="0"/>
        <v>51</v>
      </c>
      <c r="K54" s="27">
        <f t="shared" si="1"/>
        <v>53.225806451612812</v>
      </c>
      <c r="L54" s="1"/>
    </row>
    <row r="55" spans="1:12" x14ac:dyDescent="0.15">
      <c r="A55" s="138" t="s">
        <v>176</v>
      </c>
      <c r="B55" s="113"/>
      <c r="C55" s="114"/>
      <c r="D55" s="116">
        <v>44</v>
      </c>
      <c r="E55" s="77">
        <f t="shared" si="2"/>
        <v>66.774193548387018</v>
      </c>
      <c r="F55" s="79">
        <f>IFERROR(LARGE((C55,E55),1),"0")</f>
        <v>66.774193548387018</v>
      </c>
      <c r="G55" s="116">
        <f t="shared" si="3"/>
        <v>44</v>
      </c>
      <c r="I55" s="1"/>
      <c r="J55" s="25">
        <f t="shared" si="0"/>
        <v>52</v>
      </c>
      <c r="K55" s="27">
        <f t="shared" si="1"/>
        <v>51.290322580645068</v>
      </c>
      <c r="L55" s="1"/>
    </row>
    <row r="56" spans="1:12" x14ac:dyDescent="0.15">
      <c r="A56" s="138" t="s">
        <v>220</v>
      </c>
      <c r="B56" s="113"/>
      <c r="C56" s="114"/>
      <c r="D56" s="116">
        <v>44</v>
      </c>
      <c r="E56" s="77">
        <f t="shared" si="2"/>
        <v>66.774193548387018</v>
      </c>
      <c r="F56" s="79">
        <f>IFERROR(LARGE((C56,E56),1),"0")</f>
        <v>66.774193548387018</v>
      </c>
      <c r="G56" s="116">
        <f t="shared" si="3"/>
        <v>44</v>
      </c>
      <c r="I56" s="1"/>
      <c r="J56" s="25">
        <f t="shared" si="0"/>
        <v>53</v>
      </c>
      <c r="K56" s="27">
        <f t="shared" si="1"/>
        <v>49.354838709677324</v>
      </c>
      <c r="L56" s="1"/>
    </row>
    <row r="57" spans="1:12" x14ac:dyDescent="0.15">
      <c r="A57" s="138" t="s">
        <v>188</v>
      </c>
      <c r="B57" s="113"/>
      <c r="C57" s="114"/>
      <c r="D57" s="116">
        <v>46</v>
      </c>
      <c r="E57" s="77">
        <f t="shared" si="2"/>
        <v>62.90322580645153</v>
      </c>
      <c r="F57" s="79">
        <f>IFERROR(LARGE((C57,E57),1),"0")</f>
        <v>62.90322580645153</v>
      </c>
      <c r="G57" s="116">
        <f t="shared" si="3"/>
        <v>46</v>
      </c>
      <c r="I57" s="1"/>
      <c r="J57" s="25">
        <f t="shared" si="0"/>
        <v>54</v>
      </c>
      <c r="K57" s="27">
        <f t="shared" si="1"/>
        <v>47.41935483870958</v>
      </c>
      <c r="L57" s="1"/>
    </row>
    <row r="58" spans="1:12" x14ac:dyDescent="0.15">
      <c r="A58" s="138" t="s">
        <v>237</v>
      </c>
      <c r="B58" s="113"/>
      <c r="C58" s="114"/>
      <c r="D58" s="116">
        <v>47</v>
      </c>
      <c r="E58" s="77">
        <f t="shared" si="2"/>
        <v>60.967741935483787</v>
      </c>
      <c r="F58" s="79">
        <f>IFERROR(LARGE((C58,E58),1),"0")</f>
        <v>60.967741935483787</v>
      </c>
      <c r="G58" s="116">
        <f t="shared" si="3"/>
        <v>47</v>
      </c>
      <c r="I58" s="1"/>
      <c r="J58" s="25">
        <f t="shared" si="0"/>
        <v>55</v>
      </c>
      <c r="K58" s="27">
        <f t="shared" si="1"/>
        <v>45.483870967741836</v>
      </c>
      <c r="L58" s="1"/>
    </row>
    <row r="59" spans="1:12" x14ac:dyDescent="0.15">
      <c r="A59" s="138" t="s">
        <v>238</v>
      </c>
      <c r="B59" s="113"/>
      <c r="C59" s="114"/>
      <c r="D59" s="116">
        <v>47</v>
      </c>
      <c r="E59" s="77">
        <f t="shared" si="2"/>
        <v>60.967741935483787</v>
      </c>
      <c r="F59" s="79">
        <f>IFERROR(LARGE((C59,E59),1),"0")</f>
        <v>60.967741935483787</v>
      </c>
      <c r="G59" s="116">
        <f t="shared" si="3"/>
        <v>47</v>
      </c>
      <c r="I59" s="1"/>
      <c r="J59" s="25">
        <f t="shared" si="0"/>
        <v>56</v>
      </c>
      <c r="K59" s="27">
        <f t="shared" si="1"/>
        <v>43.548387096774093</v>
      </c>
      <c r="L59" s="1"/>
    </row>
    <row r="60" spans="1:12" x14ac:dyDescent="0.15">
      <c r="A60" s="138" t="s">
        <v>108</v>
      </c>
      <c r="B60" s="113"/>
      <c r="C60" s="114"/>
      <c r="D60" s="116">
        <v>49</v>
      </c>
      <c r="E60" s="77">
        <f t="shared" si="2"/>
        <v>57.096774193548299</v>
      </c>
      <c r="F60" s="79">
        <f>IFERROR(LARGE((C60,E60),1),"0")</f>
        <v>57.096774193548299</v>
      </c>
      <c r="G60" s="116">
        <f t="shared" si="3"/>
        <v>49</v>
      </c>
      <c r="I60" s="1"/>
      <c r="J60" s="25">
        <f t="shared" si="0"/>
        <v>57</v>
      </c>
      <c r="K60" s="27">
        <f t="shared" si="1"/>
        <v>41.612903225806349</v>
      </c>
      <c r="L60" s="1"/>
    </row>
    <row r="61" spans="1:12" x14ac:dyDescent="0.15">
      <c r="A61" s="138" t="s">
        <v>191</v>
      </c>
      <c r="B61" s="113"/>
      <c r="C61" s="114"/>
      <c r="D61" s="116">
        <v>50</v>
      </c>
      <c r="E61" s="77">
        <f t="shared" si="2"/>
        <v>55.161290322580555</v>
      </c>
      <c r="F61" s="79">
        <f>IFERROR(LARGE((C61,E61),1),"0")</f>
        <v>55.161290322580555</v>
      </c>
      <c r="G61" s="116">
        <f t="shared" si="3"/>
        <v>50</v>
      </c>
      <c r="J61" s="25">
        <f t="shared" si="0"/>
        <v>58</v>
      </c>
      <c r="K61" s="27">
        <f t="shared" si="1"/>
        <v>39.677419354838605</v>
      </c>
    </row>
    <row r="62" spans="1:12" x14ac:dyDescent="0.15">
      <c r="A62" s="138" t="s">
        <v>175</v>
      </c>
      <c r="B62" s="113"/>
      <c r="C62" s="114"/>
      <c r="D62" s="116">
        <v>51</v>
      </c>
      <c r="E62" s="77">
        <f t="shared" si="2"/>
        <v>53.225806451612812</v>
      </c>
      <c r="F62" s="79">
        <f>IFERROR(LARGE((C62,E62),1),"0")</f>
        <v>53.225806451612812</v>
      </c>
      <c r="G62" s="116">
        <f t="shared" si="3"/>
        <v>51</v>
      </c>
      <c r="J62" s="25">
        <f t="shared" si="0"/>
        <v>59</v>
      </c>
      <c r="K62" s="27">
        <f t="shared" si="1"/>
        <v>37.741935483870861</v>
      </c>
    </row>
    <row r="63" spans="1:12" x14ac:dyDescent="0.15">
      <c r="A63" s="138" t="s">
        <v>68</v>
      </c>
      <c r="B63" s="113"/>
      <c r="C63" s="114"/>
      <c r="D63" s="116">
        <v>52</v>
      </c>
      <c r="E63" s="77">
        <f t="shared" si="2"/>
        <v>51.290322580645068</v>
      </c>
      <c r="F63" s="79">
        <f>IFERROR(LARGE((C63,E63),1),"0")</f>
        <v>51.290322580645068</v>
      </c>
      <c r="G63" s="116">
        <f t="shared" si="3"/>
        <v>52</v>
      </c>
      <c r="J63" s="25">
        <f t="shared" si="0"/>
        <v>60</v>
      </c>
      <c r="K63" s="27">
        <f t="shared" si="1"/>
        <v>35.806451612903118</v>
      </c>
    </row>
    <row r="64" spans="1:12" x14ac:dyDescent="0.15">
      <c r="A64" s="138" t="s">
        <v>174</v>
      </c>
      <c r="B64" s="113"/>
      <c r="C64" s="114"/>
      <c r="D64" s="116">
        <v>53</v>
      </c>
      <c r="E64" s="77">
        <f t="shared" si="2"/>
        <v>49.354838709677324</v>
      </c>
      <c r="F64" s="79">
        <f>IFERROR(LARGE((C64,E64),1),"0")</f>
        <v>49.354838709677324</v>
      </c>
      <c r="G64" s="116">
        <f t="shared" si="3"/>
        <v>53</v>
      </c>
      <c r="J64" s="25">
        <f t="shared" si="0"/>
        <v>61</v>
      </c>
      <c r="K64" s="27">
        <f t="shared" si="1"/>
        <v>33.870967741935374</v>
      </c>
    </row>
    <row r="65" spans="1:11" x14ac:dyDescent="0.15">
      <c r="A65" s="138" t="s">
        <v>280</v>
      </c>
      <c r="B65" s="113"/>
      <c r="C65" s="114"/>
      <c r="D65" s="116" t="s">
        <v>142</v>
      </c>
      <c r="E65" s="77">
        <f t="shared" si="2"/>
        <v>0</v>
      </c>
      <c r="F65" s="79">
        <f>IFERROR(LARGE((C65,E65),1),"0")</f>
        <v>0</v>
      </c>
      <c r="G65" s="116" t="str">
        <f t="shared" si="3"/>
        <v>DNS</v>
      </c>
      <c r="J65" s="25">
        <f t="shared" si="0"/>
        <v>62</v>
      </c>
      <c r="K65" s="27">
        <f t="shared" si="1"/>
        <v>31.93548387096763</v>
      </c>
    </row>
    <row r="66" spans="1:11" x14ac:dyDescent="0.15">
      <c r="A66" s="138" t="s">
        <v>212</v>
      </c>
      <c r="B66" s="113"/>
      <c r="C66" s="114"/>
      <c r="D66" s="116" t="s">
        <v>142</v>
      </c>
      <c r="E66" s="77">
        <f t="shared" si="2"/>
        <v>0</v>
      </c>
      <c r="F66" s="79">
        <f>IFERROR(LARGE((C66,E66),1),"0")</f>
        <v>0</v>
      </c>
      <c r="G66" s="116" t="str">
        <f t="shared" si="3"/>
        <v>DNS</v>
      </c>
      <c r="J66" s="25">
        <f t="shared" si="0"/>
        <v>63</v>
      </c>
      <c r="K66" s="27">
        <f t="shared" si="1"/>
        <v>29.999999999999886</v>
      </c>
    </row>
    <row r="67" spans="1:11" x14ac:dyDescent="0.15">
      <c r="A67" s="138" t="s">
        <v>230</v>
      </c>
      <c r="B67" s="113"/>
      <c r="C67" s="114"/>
      <c r="D67" s="116" t="s">
        <v>142</v>
      </c>
      <c r="E67" s="77">
        <f t="shared" si="2"/>
        <v>0</v>
      </c>
      <c r="F67" s="79">
        <f>IFERROR(LARGE((C67,E67),1),"0")</f>
        <v>0</v>
      </c>
      <c r="G67" s="116" t="str">
        <f t="shared" si="3"/>
        <v>DNS</v>
      </c>
      <c r="J67" s="25"/>
      <c r="K67" s="27"/>
    </row>
    <row r="68" spans="1:11" x14ac:dyDescent="0.15">
      <c r="A68" s="138" t="s">
        <v>162</v>
      </c>
      <c r="B68" s="113"/>
      <c r="C68" s="114"/>
      <c r="D68" s="116" t="s">
        <v>142</v>
      </c>
      <c r="E68" s="77">
        <f t="shared" si="2"/>
        <v>0</v>
      </c>
      <c r="F68" s="79">
        <f>IFERROR(LARGE((C68,E68),1),"0")</f>
        <v>0</v>
      </c>
      <c r="G68" s="116" t="str">
        <f t="shared" si="3"/>
        <v>DNS</v>
      </c>
      <c r="J68" s="25"/>
      <c r="K68" s="27"/>
    </row>
    <row r="69" spans="1:11" x14ac:dyDescent="0.15">
      <c r="A69" s="138" t="s">
        <v>172</v>
      </c>
      <c r="B69" s="113"/>
      <c r="C69" s="114"/>
      <c r="D69" s="116" t="s">
        <v>142</v>
      </c>
      <c r="E69" s="77">
        <f t="shared" si="2"/>
        <v>0</v>
      </c>
      <c r="F69" s="79">
        <f>IFERROR(LARGE((C69,E69),1),"0")</f>
        <v>0</v>
      </c>
      <c r="G69" s="116" t="str">
        <f t="shared" si="3"/>
        <v>DNS</v>
      </c>
      <c r="J69" s="25" t="s">
        <v>142</v>
      </c>
      <c r="K69" s="27">
        <v>0</v>
      </c>
    </row>
    <row r="70" spans="1:11" x14ac:dyDescent="0.15">
      <c r="A70" s="138" t="s">
        <v>235</v>
      </c>
      <c r="B70" s="113"/>
      <c r="C70" s="114"/>
      <c r="D70" s="116" t="s">
        <v>142</v>
      </c>
      <c r="E70" s="77">
        <f t="shared" si="2"/>
        <v>0</v>
      </c>
      <c r="F70" s="79">
        <f>IFERROR(LARGE((C70,E70),1),"0")</f>
        <v>0</v>
      </c>
      <c r="G70" s="116" t="str">
        <f t="shared" si="3"/>
        <v>DNS</v>
      </c>
      <c r="J70" s="25"/>
      <c r="K70" s="27"/>
    </row>
    <row r="71" spans="1:11" x14ac:dyDescent="0.15">
      <c r="A71" s="138" t="s">
        <v>239</v>
      </c>
      <c r="B71" s="113"/>
      <c r="C71" s="114"/>
      <c r="D71" s="116" t="s">
        <v>142</v>
      </c>
      <c r="E71" s="77">
        <f t="shared" si="2"/>
        <v>0</v>
      </c>
      <c r="F71" s="79">
        <f>IFERROR(LARGE((C71,E71),1),"0")</f>
        <v>0</v>
      </c>
      <c r="G71" s="116" t="str">
        <f t="shared" si="3"/>
        <v>DNS</v>
      </c>
      <c r="J71" s="25"/>
      <c r="K71" s="27"/>
    </row>
    <row r="72" spans="1:11" x14ac:dyDescent="0.15">
      <c r="A72" s="138" t="s">
        <v>221</v>
      </c>
      <c r="B72" s="113"/>
      <c r="C72" s="114"/>
      <c r="D72" s="116" t="s">
        <v>142</v>
      </c>
      <c r="E72" s="77">
        <f t="shared" si="2"/>
        <v>0</v>
      </c>
      <c r="F72" s="79">
        <f>IFERROR(LARGE((C72,E72),1),"0")</f>
        <v>0</v>
      </c>
      <c r="G72" s="116" t="str">
        <f t="shared" si="3"/>
        <v>DNS</v>
      </c>
      <c r="J72" s="25"/>
      <c r="K72" s="27"/>
    </row>
    <row r="73" spans="1:11" x14ac:dyDescent="0.15">
      <c r="A73" s="138" t="s">
        <v>111</v>
      </c>
      <c r="B73" s="113"/>
      <c r="C73" s="114"/>
      <c r="D73" s="116" t="s">
        <v>142</v>
      </c>
      <c r="E73" s="77">
        <f t="shared" si="2"/>
        <v>0</v>
      </c>
      <c r="F73" s="79">
        <f>IFERROR(LARGE((C73,E73),1),"0")</f>
        <v>0</v>
      </c>
      <c r="G73" s="116" t="str">
        <f t="shared" si="3"/>
        <v>DNS</v>
      </c>
      <c r="J73" s="25"/>
      <c r="K73" s="27"/>
    </row>
    <row r="74" spans="1:11" x14ac:dyDescent="0.15">
      <c r="A74" s="138" t="s">
        <v>197</v>
      </c>
      <c r="B74" s="113"/>
      <c r="C74" s="114"/>
      <c r="D74" s="116" t="s">
        <v>142</v>
      </c>
      <c r="E74" s="77">
        <f t="shared" si="2"/>
        <v>0</v>
      </c>
      <c r="F74" s="79">
        <f>IFERROR(LARGE((C74,E74),1),"0")</f>
        <v>0</v>
      </c>
      <c r="G74" s="116" t="str">
        <f t="shared" si="3"/>
        <v>DNS</v>
      </c>
      <c r="J74" s="25"/>
      <c r="K74" s="27"/>
    </row>
    <row r="75" spans="1:11" x14ac:dyDescent="0.15">
      <c r="A75" s="171" t="s">
        <v>49</v>
      </c>
      <c r="B75" s="175"/>
      <c r="C75" s="172"/>
      <c r="D75" s="172" t="s">
        <v>279</v>
      </c>
      <c r="E75" s="176">
        <v>130</v>
      </c>
      <c r="F75" s="176">
        <v>129.99999999999994</v>
      </c>
      <c r="G75" s="174">
        <v>7</v>
      </c>
      <c r="H75" s="180" t="s">
        <v>278</v>
      </c>
      <c r="J75" s="25"/>
      <c r="K75" s="27"/>
    </row>
    <row r="76" spans="1:11" x14ac:dyDescent="0.15">
      <c r="J76" s="25"/>
      <c r="K76" s="27"/>
    </row>
    <row r="77" spans="1:11" x14ac:dyDescent="0.15">
      <c r="J77" s="25"/>
      <c r="K77" s="27"/>
    </row>
    <row r="78" spans="1:11" x14ac:dyDescent="0.15">
      <c r="J78" s="25"/>
      <c r="K78" s="27"/>
    </row>
    <row r="79" spans="1:11" x14ac:dyDescent="0.15">
      <c r="J79" s="25"/>
      <c r="K79" s="27"/>
    </row>
    <row r="80" spans="1:11" x14ac:dyDescent="0.15">
      <c r="J80" s="25"/>
      <c r="K80" s="27"/>
    </row>
    <row r="81" spans="10:11" x14ac:dyDescent="0.15">
      <c r="J81" s="25"/>
      <c r="K81" s="27"/>
    </row>
    <row r="82" spans="10:11" x14ac:dyDescent="0.15">
      <c r="J82" s="25"/>
      <c r="K82" s="27"/>
    </row>
    <row r="83" spans="10:11" x14ac:dyDescent="0.15">
      <c r="J83" s="25"/>
      <c r="K83" s="27"/>
    </row>
    <row r="84" spans="10:11" x14ac:dyDescent="0.15">
      <c r="J84" s="25"/>
      <c r="K84" s="27"/>
    </row>
    <row r="85" spans="10:11" x14ac:dyDescent="0.15">
      <c r="J85" s="25"/>
      <c r="K85" s="27"/>
    </row>
    <row r="86" spans="10:11" x14ac:dyDescent="0.15">
      <c r="J86" s="25"/>
      <c r="K86" s="27"/>
    </row>
    <row r="87" spans="10:11" x14ac:dyDescent="0.15">
      <c r="J87" s="25"/>
      <c r="K87" s="27"/>
    </row>
    <row r="88" spans="10:11" x14ac:dyDescent="0.15">
      <c r="J88" s="25"/>
      <c r="K88" s="27"/>
    </row>
    <row r="89" spans="10:11" x14ac:dyDescent="0.15">
      <c r="J89" s="25"/>
      <c r="K89" s="27"/>
    </row>
    <row r="90" spans="10:11" x14ac:dyDescent="0.15">
      <c r="J90" s="25"/>
      <c r="K90" s="27"/>
    </row>
    <row r="91" spans="10:11" x14ac:dyDescent="0.15">
      <c r="J91" s="25"/>
      <c r="K91" s="27"/>
    </row>
    <row r="92" spans="10:11" x14ac:dyDescent="0.15">
      <c r="J92" s="25"/>
      <c r="K92" s="27"/>
    </row>
    <row r="93" spans="10:11" x14ac:dyDescent="0.15">
      <c r="J93" s="25"/>
      <c r="K93" s="27"/>
    </row>
    <row r="94" spans="10:11" x14ac:dyDescent="0.15">
      <c r="J94" s="25"/>
      <c r="K94" s="27"/>
    </row>
    <row r="95" spans="10:11" x14ac:dyDescent="0.15">
      <c r="J95" s="25"/>
      <c r="K95" s="27"/>
    </row>
    <row r="96" spans="10:11" x14ac:dyDescent="0.15">
      <c r="J96" s="25"/>
      <c r="K96" s="27"/>
    </row>
    <row r="97" spans="10:11" x14ac:dyDescent="0.15">
      <c r="J97" s="25"/>
      <c r="K97" s="27"/>
    </row>
    <row r="98" spans="10:11" x14ac:dyDescent="0.15">
      <c r="J98" s="25"/>
      <c r="K98" s="27"/>
    </row>
    <row r="99" spans="10:11" x14ac:dyDescent="0.15">
      <c r="J99" s="25"/>
      <c r="K99" s="27"/>
    </row>
    <row r="100" spans="10:11" x14ac:dyDescent="0.15">
      <c r="J100" s="25"/>
      <c r="K100" s="27"/>
    </row>
    <row r="101" spans="10:11" x14ac:dyDescent="0.15">
      <c r="J101" s="25"/>
      <c r="K101" s="27"/>
    </row>
    <row r="102" spans="10:11" x14ac:dyDescent="0.15">
      <c r="J102" s="25"/>
      <c r="K102" s="27"/>
    </row>
    <row r="103" spans="10:11" x14ac:dyDescent="0.15">
      <c r="J103" s="25"/>
      <c r="K103" s="27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2:A30 A32 A34:A74">
    <cfRule type="duplicateValues" dxfId="569" priority="6"/>
    <cfRule type="duplicateValues" dxfId="568" priority="7"/>
    <cfRule type="duplicateValues" dxfId="567" priority="8"/>
    <cfRule type="duplicateValues" dxfId="566" priority="9"/>
    <cfRule type="duplicateValues" dxfId="565" priority="10"/>
  </conditionalFormatting>
  <conditionalFormatting sqref="A42">
    <cfRule type="duplicateValues" dxfId="564" priority="4"/>
  </conditionalFormatting>
  <conditionalFormatting sqref="A49">
    <cfRule type="duplicateValues" dxfId="563" priority="5"/>
  </conditionalFormatting>
  <conditionalFormatting sqref="A75">
    <cfRule type="duplicateValues" dxfId="562" priority="1"/>
    <cfRule type="duplicateValues" dxfId="561" priority="2"/>
    <cfRule type="duplicateValues" dxfId="560" priority="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8080-57A8-2148-BE1E-B916D0E032D0}">
  <dimension ref="A1:L103"/>
  <sheetViews>
    <sheetView topLeftCell="A57" workbookViewId="0">
      <selection activeCell="A74" sqref="A74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240</v>
      </c>
      <c r="C3" s="196"/>
      <c r="D3" s="101"/>
      <c r="E3" s="104"/>
      <c r="F3" s="101"/>
      <c r="G3" s="107"/>
      <c r="I3" s="1"/>
      <c r="J3" s="95" t="s">
        <v>132</v>
      </c>
      <c r="K3" s="96">
        <v>63</v>
      </c>
      <c r="L3" s="1"/>
    </row>
    <row r="4" spans="1:12" ht="15" customHeight="1" x14ac:dyDescent="0.15">
      <c r="A4" s="99" t="s">
        <v>131</v>
      </c>
      <c r="B4" s="118" t="s">
        <v>241</v>
      </c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32" t="s">
        <v>242</v>
      </c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148.06451612903226</v>
      </c>
      <c r="L5" s="1"/>
    </row>
    <row r="6" spans="1:12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"/>
      <c r="J6" s="25">
        <f t="shared" ref="J6:J66" si="0">J5+1</f>
        <v>3</v>
      </c>
      <c r="K6" s="27">
        <f t="shared" ref="K6:K66" si="1">K5-(K$4-30)/(K$3-1)</f>
        <v>146.12903225806451</v>
      </c>
      <c r="L6" s="1"/>
    </row>
    <row r="7" spans="1:12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144.19354838709677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142.25806451612902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140.32258064516128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138.38709677419354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63</v>
      </c>
      <c r="I11" s="1"/>
      <c r="J11" s="25">
        <f t="shared" si="0"/>
        <v>8</v>
      </c>
      <c r="K11" s="27">
        <f t="shared" si="1"/>
        <v>136.45161290322579</v>
      </c>
      <c r="L11" s="1"/>
    </row>
    <row r="12" spans="1:12" ht="15" customHeight="1" x14ac:dyDescent="0.15">
      <c r="A12" s="138" t="s">
        <v>55</v>
      </c>
      <c r="B12" s="215" t="s">
        <v>151</v>
      </c>
      <c r="C12" s="216"/>
      <c r="D12" s="116">
        <v>1</v>
      </c>
      <c r="E12" s="77">
        <f>_xlfn.IFNA(VLOOKUP(D12,$J$4:$K$110,2,FALSE),"0")</f>
        <v>150</v>
      </c>
      <c r="F12" s="79">
        <f>IFERROR(LARGE((C12,E12),1),"0")</f>
        <v>150</v>
      </c>
      <c r="G12" s="116">
        <f>D12</f>
        <v>1</v>
      </c>
      <c r="I12" s="1"/>
      <c r="J12" s="25">
        <f t="shared" si="0"/>
        <v>9</v>
      </c>
      <c r="K12" s="27">
        <f t="shared" si="1"/>
        <v>134.51612903225805</v>
      </c>
      <c r="L12" s="1"/>
    </row>
    <row r="13" spans="1:12" ht="15" customHeight="1" x14ac:dyDescent="0.15">
      <c r="A13" s="138" t="s">
        <v>57</v>
      </c>
      <c r="B13" s="111"/>
      <c r="C13" s="112"/>
      <c r="D13" s="116">
        <v>2</v>
      </c>
      <c r="E13" s="77">
        <f t="shared" ref="E13:E64" si="2">_xlfn.IFNA(VLOOKUP(D13,$J$4:$K$110,2,FALSE),"0")</f>
        <v>148.06451612903226</v>
      </c>
      <c r="F13" s="79">
        <f>IFERROR(LARGE((C13,E13),1),"0")</f>
        <v>148.06451612903226</v>
      </c>
      <c r="G13" s="116">
        <f t="shared" ref="G13:G64" si="3">D13</f>
        <v>2</v>
      </c>
      <c r="H13" s="16"/>
      <c r="I13" s="1"/>
      <c r="J13" s="25">
        <f t="shared" si="0"/>
        <v>10</v>
      </c>
      <c r="K13" s="27">
        <f t="shared" si="1"/>
        <v>132.58064516129031</v>
      </c>
      <c r="L13" s="1"/>
    </row>
    <row r="14" spans="1:12" ht="15" customHeight="1" x14ac:dyDescent="0.15">
      <c r="A14" s="138" t="s">
        <v>54</v>
      </c>
      <c r="B14" s="111"/>
      <c r="C14" s="112"/>
      <c r="D14" s="116">
        <v>3</v>
      </c>
      <c r="E14" s="77">
        <f t="shared" si="2"/>
        <v>146.12903225806451</v>
      </c>
      <c r="F14" s="79">
        <f>IFERROR(LARGE((C14,E14),1),"0")</f>
        <v>146.12903225806451</v>
      </c>
      <c r="G14" s="116">
        <f t="shared" si="3"/>
        <v>3</v>
      </c>
      <c r="H14" s="16"/>
      <c r="I14" s="1"/>
      <c r="J14" s="25">
        <f t="shared" si="0"/>
        <v>11</v>
      </c>
      <c r="K14" s="27">
        <f t="shared" si="1"/>
        <v>130.64516129032256</v>
      </c>
      <c r="L14" s="1"/>
    </row>
    <row r="15" spans="1:12" ht="15" customHeight="1" x14ac:dyDescent="0.15">
      <c r="A15" s="138" t="s">
        <v>164</v>
      </c>
      <c r="B15" s="111"/>
      <c r="C15" s="112"/>
      <c r="D15" s="116">
        <v>4</v>
      </c>
      <c r="E15" s="77">
        <f t="shared" si="2"/>
        <v>144.19354838709677</v>
      </c>
      <c r="F15" s="79">
        <f>IFERROR(LARGE((C15,E15),1),"0")</f>
        <v>144.19354838709677</v>
      </c>
      <c r="G15" s="116">
        <f t="shared" si="3"/>
        <v>4</v>
      </c>
      <c r="H15" s="16"/>
      <c r="I15" s="1"/>
      <c r="J15" s="25">
        <f t="shared" si="0"/>
        <v>12</v>
      </c>
      <c r="K15" s="27">
        <f t="shared" si="1"/>
        <v>128.70967741935482</v>
      </c>
      <c r="L15" s="1"/>
    </row>
    <row r="16" spans="1:12" ht="15" customHeight="1" x14ac:dyDescent="0.15">
      <c r="A16" s="138" t="s">
        <v>52</v>
      </c>
      <c r="B16" s="111"/>
      <c r="C16" s="112"/>
      <c r="D16" s="116">
        <v>5</v>
      </c>
      <c r="E16" s="77">
        <f t="shared" si="2"/>
        <v>142.25806451612902</v>
      </c>
      <c r="F16" s="79">
        <f>IFERROR(LARGE((C16,E16),1),"0")</f>
        <v>142.25806451612902</v>
      </c>
      <c r="G16" s="116">
        <f t="shared" si="3"/>
        <v>5</v>
      </c>
      <c r="H16" s="16"/>
      <c r="I16" s="1"/>
      <c r="J16" s="25">
        <f t="shared" si="0"/>
        <v>13</v>
      </c>
      <c r="K16" s="27">
        <f t="shared" si="1"/>
        <v>126.77419354838707</v>
      </c>
      <c r="L16" s="1"/>
    </row>
    <row r="17" spans="1:12" x14ac:dyDescent="0.15">
      <c r="A17" s="138" t="s">
        <v>56</v>
      </c>
      <c r="B17" s="111"/>
      <c r="C17" s="112"/>
      <c r="D17" s="116">
        <v>6</v>
      </c>
      <c r="E17" s="77">
        <f t="shared" si="2"/>
        <v>140.32258064516128</v>
      </c>
      <c r="F17" s="79">
        <f>IFERROR(LARGE((C17,E17),1),"0")</f>
        <v>140.32258064516128</v>
      </c>
      <c r="G17" s="116">
        <f t="shared" si="3"/>
        <v>6</v>
      </c>
      <c r="H17" s="16"/>
      <c r="I17" s="1"/>
      <c r="J17" s="25">
        <f t="shared" si="0"/>
        <v>14</v>
      </c>
      <c r="K17" s="27">
        <f t="shared" si="1"/>
        <v>124.83870967741933</v>
      </c>
      <c r="L17" s="1"/>
    </row>
    <row r="18" spans="1:12" x14ac:dyDescent="0.15">
      <c r="A18" s="138" t="s">
        <v>168</v>
      </c>
      <c r="B18" s="111"/>
      <c r="C18" s="112"/>
      <c r="D18" s="116">
        <v>7</v>
      </c>
      <c r="E18" s="77">
        <f t="shared" si="2"/>
        <v>138.38709677419354</v>
      </c>
      <c r="F18" s="79">
        <f>IFERROR(LARGE((C18,E18),1),"0")</f>
        <v>138.38709677419354</v>
      </c>
      <c r="G18" s="116">
        <f t="shared" si="3"/>
        <v>7</v>
      </c>
      <c r="H18" s="16"/>
      <c r="I18" s="1"/>
      <c r="J18" s="25">
        <f t="shared" si="0"/>
        <v>15</v>
      </c>
      <c r="K18" s="27">
        <f t="shared" si="1"/>
        <v>122.90322580645159</v>
      </c>
      <c r="L18" s="1"/>
    </row>
    <row r="19" spans="1:12" x14ac:dyDescent="0.15">
      <c r="A19" s="138" t="s">
        <v>231</v>
      </c>
      <c r="B19" s="111"/>
      <c r="C19" s="112"/>
      <c r="D19" s="116">
        <v>8</v>
      </c>
      <c r="E19" s="77">
        <f t="shared" si="2"/>
        <v>136.45161290322579</v>
      </c>
      <c r="F19" s="79">
        <f>IFERROR(LARGE((C19,E19),1),"0")</f>
        <v>136.45161290322579</v>
      </c>
      <c r="G19" s="116">
        <f t="shared" si="3"/>
        <v>8</v>
      </c>
      <c r="H19" s="31"/>
      <c r="I19" s="1"/>
      <c r="J19" s="25">
        <f t="shared" si="0"/>
        <v>16</v>
      </c>
      <c r="K19" s="27">
        <f t="shared" si="1"/>
        <v>120.96774193548384</v>
      </c>
      <c r="L19" s="1"/>
    </row>
    <row r="20" spans="1:12" x14ac:dyDescent="0.15">
      <c r="A20" s="138" t="s">
        <v>60</v>
      </c>
      <c r="B20" s="111"/>
      <c r="C20" s="112"/>
      <c r="D20" s="116">
        <v>9</v>
      </c>
      <c r="E20" s="77">
        <f t="shared" si="2"/>
        <v>134.51612903225805</v>
      </c>
      <c r="F20" s="79">
        <f>IFERROR(LARGE((C20,E20),1),"0")</f>
        <v>134.51612903225805</v>
      </c>
      <c r="G20" s="116">
        <f t="shared" si="3"/>
        <v>9</v>
      </c>
      <c r="H20" s="31"/>
      <c r="I20" s="1"/>
      <c r="J20" s="25">
        <f t="shared" si="0"/>
        <v>17</v>
      </c>
      <c r="K20" s="27">
        <f t="shared" si="1"/>
        <v>119.0322580645161</v>
      </c>
      <c r="L20" s="1"/>
    </row>
    <row r="21" spans="1:12" x14ac:dyDescent="0.15">
      <c r="A21" s="138" t="s">
        <v>171</v>
      </c>
      <c r="B21" s="111"/>
      <c r="C21" s="112"/>
      <c r="D21" s="116">
        <v>10</v>
      </c>
      <c r="E21" s="77">
        <f t="shared" si="2"/>
        <v>132.58064516129031</v>
      </c>
      <c r="F21" s="79">
        <f>IFERROR(LARGE((C21,E21),1),"0")</f>
        <v>132.58064516129031</v>
      </c>
      <c r="G21" s="116">
        <f t="shared" si="3"/>
        <v>10</v>
      </c>
      <c r="H21" s="31"/>
      <c r="I21" s="1"/>
      <c r="J21" s="25">
        <f t="shared" si="0"/>
        <v>18</v>
      </c>
      <c r="K21" s="27">
        <f t="shared" si="1"/>
        <v>117.09677419354836</v>
      </c>
      <c r="L21" s="1"/>
    </row>
    <row r="22" spans="1:12" x14ac:dyDescent="0.15">
      <c r="A22" s="138" t="s">
        <v>215</v>
      </c>
      <c r="B22" s="111"/>
      <c r="C22" s="112"/>
      <c r="D22" s="116">
        <v>11</v>
      </c>
      <c r="E22" s="77">
        <f t="shared" si="2"/>
        <v>130.64516129032256</v>
      </c>
      <c r="F22" s="79">
        <f>IFERROR(LARGE((C22,E22),1),"0")</f>
        <v>130.64516129032256</v>
      </c>
      <c r="G22" s="116">
        <f t="shared" si="3"/>
        <v>11</v>
      </c>
      <c r="H22" s="33"/>
      <c r="I22" s="1"/>
      <c r="J22" s="25">
        <f t="shared" si="0"/>
        <v>19</v>
      </c>
      <c r="K22" s="27">
        <f t="shared" si="1"/>
        <v>115.16129032258061</v>
      </c>
      <c r="L22" s="1"/>
    </row>
    <row r="23" spans="1:12" x14ac:dyDescent="0.15">
      <c r="A23" s="138" t="s">
        <v>165</v>
      </c>
      <c r="B23" s="111"/>
      <c r="C23" s="112"/>
      <c r="D23" s="116">
        <v>11</v>
      </c>
      <c r="E23" s="77">
        <f t="shared" si="2"/>
        <v>130.64516129032256</v>
      </c>
      <c r="F23" s="79">
        <f>IFERROR(LARGE((C23,E23),1),"0")</f>
        <v>130.64516129032256</v>
      </c>
      <c r="G23" s="116">
        <f t="shared" si="3"/>
        <v>11</v>
      </c>
      <c r="H23" s="31"/>
      <c r="I23" s="1"/>
      <c r="J23" s="25">
        <f t="shared" si="0"/>
        <v>20</v>
      </c>
      <c r="K23" s="27">
        <f t="shared" si="1"/>
        <v>113.22580645161287</v>
      </c>
      <c r="L23" s="1"/>
    </row>
    <row r="24" spans="1:12" x14ac:dyDescent="0.15">
      <c r="A24" s="138" t="s">
        <v>173</v>
      </c>
      <c r="B24" s="111"/>
      <c r="C24" s="112"/>
      <c r="D24" s="116">
        <v>13</v>
      </c>
      <c r="E24" s="77">
        <f t="shared" si="2"/>
        <v>126.77419354838707</v>
      </c>
      <c r="F24" s="79">
        <f>IFERROR(LARGE((C24,E24),1),"0")</f>
        <v>126.77419354838707</v>
      </c>
      <c r="G24" s="116">
        <f t="shared" si="3"/>
        <v>13</v>
      </c>
      <c r="H24" s="31"/>
      <c r="I24" s="1"/>
      <c r="J24" s="25">
        <f t="shared" si="0"/>
        <v>21</v>
      </c>
      <c r="K24" s="27">
        <f t="shared" si="1"/>
        <v>111.29032258064512</v>
      </c>
      <c r="L24" s="1"/>
    </row>
    <row r="25" spans="1:12" x14ac:dyDescent="0.15">
      <c r="A25" s="138" t="s">
        <v>67</v>
      </c>
      <c r="B25" s="111"/>
      <c r="C25" s="112"/>
      <c r="D25" s="116">
        <v>14</v>
      </c>
      <c r="E25" s="77">
        <f t="shared" si="2"/>
        <v>124.83870967741933</v>
      </c>
      <c r="F25" s="79">
        <f>IFERROR(LARGE((C25,E25),1),"0")</f>
        <v>124.83870967741933</v>
      </c>
      <c r="G25" s="116">
        <f t="shared" si="3"/>
        <v>14</v>
      </c>
      <c r="H25" s="31"/>
      <c r="I25" s="1"/>
      <c r="J25" s="25">
        <f t="shared" si="0"/>
        <v>22</v>
      </c>
      <c r="K25" s="27">
        <f t="shared" si="1"/>
        <v>109.35483870967738</v>
      </c>
      <c r="L25" s="1"/>
    </row>
    <row r="26" spans="1:12" x14ac:dyDescent="0.15">
      <c r="A26" s="138" t="s">
        <v>73</v>
      </c>
      <c r="B26" s="113"/>
      <c r="C26" s="114"/>
      <c r="D26" s="116">
        <v>15</v>
      </c>
      <c r="E26" s="77">
        <f t="shared" si="2"/>
        <v>122.90322580645159</v>
      </c>
      <c r="F26" s="79">
        <f>IFERROR(LARGE((C26,E26),1),"0")</f>
        <v>122.90322580645159</v>
      </c>
      <c r="G26" s="116">
        <f t="shared" si="3"/>
        <v>15</v>
      </c>
      <c r="H26" s="31"/>
      <c r="I26" s="1"/>
      <c r="J26" s="25">
        <f t="shared" si="0"/>
        <v>23</v>
      </c>
      <c r="K26" s="27">
        <f t="shared" si="1"/>
        <v>107.41935483870964</v>
      </c>
      <c r="L26" s="1"/>
    </row>
    <row r="27" spans="1:12" x14ac:dyDescent="0.15">
      <c r="A27" s="138" t="s">
        <v>77</v>
      </c>
      <c r="B27" s="113"/>
      <c r="C27" s="114"/>
      <c r="D27" s="116">
        <v>16</v>
      </c>
      <c r="E27" s="77">
        <f t="shared" si="2"/>
        <v>120.96774193548384</v>
      </c>
      <c r="F27" s="79">
        <f>IFERROR(LARGE((C27,E27),1),"0")</f>
        <v>120.96774193548384</v>
      </c>
      <c r="G27" s="116">
        <f t="shared" si="3"/>
        <v>16</v>
      </c>
      <c r="H27" s="31"/>
      <c r="I27" s="1"/>
      <c r="J27" s="25">
        <f t="shared" si="0"/>
        <v>24</v>
      </c>
      <c r="K27" s="27">
        <f t="shared" si="1"/>
        <v>105.48387096774189</v>
      </c>
      <c r="L27" s="1"/>
    </row>
    <row r="28" spans="1:12" x14ac:dyDescent="0.15">
      <c r="A28" s="138" t="s">
        <v>167</v>
      </c>
      <c r="B28" s="113"/>
      <c r="C28" s="114"/>
      <c r="D28" s="116">
        <v>17</v>
      </c>
      <c r="E28" s="77">
        <f t="shared" si="2"/>
        <v>119.0322580645161</v>
      </c>
      <c r="F28" s="79">
        <f>IFERROR(LARGE((C28,E28),1),"0")</f>
        <v>119.0322580645161</v>
      </c>
      <c r="G28" s="116">
        <f t="shared" si="3"/>
        <v>17</v>
      </c>
      <c r="H28" s="31"/>
      <c r="I28" s="1"/>
      <c r="J28" s="25">
        <f t="shared" si="0"/>
        <v>25</v>
      </c>
      <c r="K28" s="27">
        <f t="shared" si="1"/>
        <v>103.54838709677415</v>
      </c>
      <c r="L28" s="1"/>
    </row>
    <row r="29" spans="1:12" x14ac:dyDescent="0.15">
      <c r="A29" s="138" t="s">
        <v>166</v>
      </c>
      <c r="B29" s="113"/>
      <c r="C29" s="114"/>
      <c r="D29" s="116">
        <v>18</v>
      </c>
      <c r="E29" s="77">
        <f t="shared" si="2"/>
        <v>117.09677419354836</v>
      </c>
      <c r="F29" s="79">
        <f>IFERROR(LARGE((C29,E29),1),"0")</f>
        <v>117.09677419354836</v>
      </c>
      <c r="G29" s="116">
        <f t="shared" si="3"/>
        <v>18</v>
      </c>
      <c r="H29" s="16"/>
      <c r="I29" s="1"/>
      <c r="J29" s="25">
        <f t="shared" si="0"/>
        <v>26</v>
      </c>
      <c r="K29" s="27">
        <f t="shared" si="1"/>
        <v>101.61290322580641</v>
      </c>
      <c r="L29" s="1"/>
    </row>
    <row r="30" spans="1:12" x14ac:dyDescent="0.15">
      <c r="A30" s="138" t="s">
        <v>64</v>
      </c>
      <c r="B30" s="113"/>
      <c r="C30" s="114"/>
      <c r="D30" s="116">
        <v>19</v>
      </c>
      <c r="E30" s="77">
        <f t="shared" si="2"/>
        <v>115.16129032258061</v>
      </c>
      <c r="F30" s="79">
        <f>IFERROR(LARGE((C30,E30),1),"0")</f>
        <v>115.16129032258061</v>
      </c>
      <c r="G30" s="116">
        <f t="shared" si="3"/>
        <v>19</v>
      </c>
      <c r="H30" s="16"/>
      <c r="I30" s="1"/>
      <c r="J30" s="25">
        <f t="shared" si="0"/>
        <v>27</v>
      </c>
      <c r="K30" s="27">
        <f t="shared" si="1"/>
        <v>99.677419354838662</v>
      </c>
      <c r="L30" s="1"/>
    </row>
    <row r="31" spans="1:12" x14ac:dyDescent="0.15">
      <c r="A31" s="138" t="s">
        <v>217</v>
      </c>
      <c r="B31" s="113"/>
      <c r="C31" s="114"/>
      <c r="D31" s="116">
        <v>20</v>
      </c>
      <c r="E31" s="77">
        <f t="shared" si="2"/>
        <v>113.22580645161287</v>
      </c>
      <c r="F31" s="79">
        <f>IFERROR(LARGE((C31,E31),1),"0")</f>
        <v>113.22580645161287</v>
      </c>
      <c r="G31" s="116">
        <f t="shared" si="3"/>
        <v>20</v>
      </c>
      <c r="H31" s="16"/>
      <c r="I31" s="1"/>
      <c r="J31" s="25">
        <f t="shared" si="0"/>
        <v>28</v>
      </c>
      <c r="K31" s="27">
        <f t="shared" si="1"/>
        <v>97.741935483870918</v>
      </c>
      <c r="L31" s="1"/>
    </row>
    <row r="32" spans="1:12" x14ac:dyDescent="0.15">
      <c r="A32" s="138" t="s">
        <v>111</v>
      </c>
      <c r="B32" s="113"/>
      <c r="C32" s="114"/>
      <c r="D32" s="116">
        <v>21</v>
      </c>
      <c r="E32" s="77">
        <f t="shared" si="2"/>
        <v>111.29032258064512</v>
      </c>
      <c r="F32" s="79">
        <f>IFERROR(LARGE((C32,E32),1),"0")</f>
        <v>111.29032258064512</v>
      </c>
      <c r="G32" s="116">
        <f t="shared" si="3"/>
        <v>21</v>
      </c>
      <c r="H32" s="16"/>
      <c r="I32" s="1"/>
      <c r="J32" s="25">
        <f t="shared" si="0"/>
        <v>29</v>
      </c>
      <c r="K32" s="27">
        <f t="shared" si="1"/>
        <v>95.806451612903174</v>
      </c>
      <c r="L32" s="1"/>
    </row>
    <row r="33" spans="1:12" x14ac:dyDescent="0.15">
      <c r="A33" s="138" t="s">
        <v>170</v>
      </c>
      <c r="B33" s="113"/>
      <c r="C33" s="114"/>
      <c r="D33" s="116">
        <v>22</v>
      </c>
      <c r="E33" s="77">
        <f t="shared" si="2"/>
        <v>109.35483870967738</v>
      </c>
      <c r="F33" s="79">
        <f>IFERROR(LARGE((C33,E33),1),"0")</f>
        <v>109.35483870967738</v>
      </c>
      <c r="G33" s="116">
        <f t="shared" si="3"/>
        <v>22</v>
      </c>
      <c r="I33" s="1"/>
      <c r="J33" s="25">
        <f t="shared" si="0"/>
        <v>30</v>
      </c>
      <c r="K33" s="27">
        <f t="shared" si="1"/>
        <v>93.870967741935431</v>
      </c>
      <c r="L33" s="1"/>
    </row>
    <row r="34" spans="1:12" x14ac:dyDescent="0.15">
      <c r="A34" s="138" t="s">
        <v>162</v>
      </c>
      <c r="B34" s="113"/>
      <c r="C34" s="114"/>
      <c r="D34" s="116">
        <v>23</v>
      </c>
      <c r="E34" s="77">
        <f t="shared" si="2"/>
        <v>107.41935483870964</v>
      </c>
      <c r="F34" s="79">
        <f>IFERROR(LARGE((C34,E34),1),"0")</f>
        <v>107.41935483870964</v>
      </c>
      <c r="G34" s="116">
        <f t="shared" si="3"/>
        <v>23</v>
      </c>
      <c r="I34" s="1"/>
      <c r="J34" s="25">
        <f t="shared" si="0"/>
        <v>31</v>
      </c>
      <c r="K34" s="27">
        <f t="shared" si="1"/>
        <v>91.935483870967687</v>
      </c>
      <c r="L34" s="1"/>
    </row>
    <row r="35" spans="1:12" x14ac:dyDescent="0.15">
      <c r="A35" s="138" t="s">
        <v>212</v>
      </c>
      <c r="B35" s="113"/>
      <c r="C35" s="114"/>
      <c r="D35" s="116">
        <v>24</v>
      </c>
      <c r="E35" s="77">
        <f t="shared" si="2"/>
        <v>105.48387096774189</v>
      </c>
      <c r="F35" s="79">
        <f>IFERROR(LARGE((C35,E35),1),"0")</f>
        <v>105.48387096774189</v>
      </c>
      <c r="G35" s="116">
        <f t="shared" si="3"/>
        <v>24</v>
      </c>
      <c r="I35" s="1"/>
      <c r="J35" s="25">
        <f t="shared" si="0"/>
        <v>32</v>
      </c>
      <c r="K35" s="27">
        <f t="shared" si="1"/>
        <v>89.999999999999943</v>
      </c>
      <c r="L35" s="1"/>
    </row>
    <row r="36" spans="1:12" x14ac:dyDescent="0.15">
      <c r="A36" s="138" t="s">
        <v>185</v>
      </c>
      <c r="B36" s="113"/>
      <c r="C36" s="114"/>
      <c r="D36" s="116">
        <v>25</v>
      </c>
      <c r="E36" s="77">
        <f t="shared" si="2"/>
        <v>103.54838709677415</v>
      </c>
      <c r="F36" s="79">
        <f>IFERROR(LARGE((C36,E36),1),"0")</f>
        <v>103.54838709677415</v>
      </c>
      <c r="G36" s="116">
        <f t="shared" si="3"/>
        <v>25</v>
      </c>
      <c r="I36" s="1"/>
      <c r="J36" s="25">
        <f t="shared" si="0"/>
        <v>33</v>
      </c>
      <c r="K36" s="27">
        <f t="shared" si="1"/>
        <v>88.064516129032199</v>
      </c>
      <c r="L36" s="1"/>
    </row>
    <row r="37" spans="1:12" x14ac:dyDescent="0.15">
      <c r="A37" s="138" t="s">
        <v>178</v>
      </c>
      <c r="B37" s="113"/>
      <c r="C37" s="114"/>
      <c r="D37" s="116">
        <v>26</v>
      </c>
      <c r="E37" s="77">
        <f t="shared" si="2"/>
        <v>101.61290322580641</v>
      </c>
      <c r="F37" s="79">
        <f>IFERROR(LARGE((C37,E37),1),"0")</f>
        <v>101.61290322580641</v>
      </c>
      <c r="G37" s="116">
        <f t="shared" si="3"/>
        <v>26</v>
      </c>
      <c r="I37" s="1"/>
      <c r="J37" s="25">
        <f t="shared" si="0"/>
        <v>34</v>
      </c>
      <c r="K37" s="27">
        <f t="shared" si="1"/>
        <v>86.129032258064456</v>
      </c>
      <c r="L37" s="1"/>
    </row>
    <row r="38" spans="1:12" x14ac:dyDescent="0.15">
      <c r="A38" s="138" t="s">
        <v>179</v>
      </c>
      <c r="B38" s="113"/>
      <c r="C38" s="114"/>
      <c r="D38" s="116">
        <v>26</v>
      </c>
      <c r="E38" s="77">
        <f t="shared" si="2"/>
        <v>101.61290322580641</v>
      </c>
      <c r="F38" s="79">
        <f>IFERROR(LARGE((C38,E38),1),"0")</f>
        <v>101.61290322580641</v>
      </c>
      <c r="G38" s="116">
        <f t="shared" si="3"/>
        <v>26</v>
      </c>
      <c r="I38" s="1"/>
      <c r="J38" s="25">
        <f t="shared" si="0"/>
        <v>35</v>
      </c>
      <c r="K38" s="27">
        <f t="shared" si="1"/>
        <v>84.193548387096712</v>
      </c>
      <c r="L38" s="1"/>
    </row>
    <row r="39" spans="1:12" x14ac:dyDescent="0.15">
      <c r="A39" s="138" t="s">
        <v>180</v>
      </c>
      <c r="B39" s="113"/>
      <c r="C39" s="114"/>
      <c r="D39" s="116">
        <v>28</v>
      </c>
      <c r="E39" s="77">
        <f t="shared" si="2"/>
        <v>97.741935483870918</v>
      </c>
      <c r="F39" s="79">
        <f>IFERROR(LARGE((C39,E39),1),"0")</f>
        <v>97.741935483870918</v>
      </c>
      <c r="G39" s="116">
        <f t="shared" si="3"/>
        <v>28</v>
      </c>
      <c r="I39" s="1"/>
      <c r="J39" s="25">
        <f t="shared" si="0"/>
        <v>36</v>
      </c>
      <c r="K39" s="27">
        <f t="shared" si="1"/>
        <v>82.258064516128968</v>
      </c>
      <c r="L39" s="1"/>
    </row>
    <row r="40" spans="1:12" x14ac:dyDescent="0.15">
      <c r="A40" s="138" t="s">
        <v>190</v>
      </c>
      <c r="B40" s="113"/>
      <c r="C40" s="114"/>
      <c r="D40" s="116">
        <v>29</v>
      </c>
      <c r="E40" s="77">
        <f t="shared" si="2"/>
        <v>95.806451612903174</v>
      </c>
      <c r="F40" s="79">
        <f>IFERROR(LARGE((C40,E40),1),"0")</f>
        <v>95.806451612903174</v>
      </c>
      <c r="G40" s="116">
        <f t="shared" si="3"/>
        <v>29</v>
      </c>
      <c r="I40" s="1"/>
      <c r="J40" s="25">
        <f t="shared" si="0"/>
        <v>37</v>
      </c>
      <c r="K40" s="27">
        <f t="shared" si="1"/>
        <v>80.322580645161224</v>
      </c>
      <c r="L40" s="1"/>
    </row>
    <row r="41" spans="1:12" x14ac:dyDescent="0.15">
      <c r="A41" s="138" t="s">
        <v>229</v>
      </c>
      <c r="B41" s="113"/>
      <c r="C41" s="114"/>
      <c r="D41" s="116">
        <v>30</v>
      </c>
      <c r="E41" s="77">
        <f t="shared" si="2"/>
        <v>93.870967741935431</v>
      </c>
      <c r="F41" s="79">
        <f>IFERROR(LARGE((C41,E41),1),"0")</f>
        <v>93.870967741935431</v>
      </c>
      <c r="G41" s="116">
        <f t="shared" si="3"/>
        <v>30</v>
      </c>
      <c r="I41" s="1"/>
      <c r="J41" s="25">
        <f t="shared" si="0"/>
        <v>38</v>
      </c>
      <c r="K41" s="27">
        <f t="shared" si="1"/>
        <v>78.387096774193481</v>
      </c>
      <c r="L41" s="1"/>
    </row>
    <row r="42" spans="1:12" x14ac:dyDescent="0.15">
      <c r="A42" s="138" t="s">
        <v>69</v>
      </c>
      <c r="B42" s="113"/>
      <c r="C42" s="114"/>
      <c r="D42" s="116">
        <v>31</v>
      </c>
      <c r="E42" s="77">
        <f t="shared" si="2"/>
        <v>91.935483870967687</v>
      </c>
      <c r="F42" s="79">
        <f>IFERROR(LARGE((C42,E42),1),"0")</f>
        <v>91.935483870967687</v>
      </c>
      <c r="G42" s="116">
        <f t="shared" si="3"/>
        <v>31</v>
      </c>
      <c r="I42" s="1"/>
      <c r="J42" s="25">
        <f t="shared" si="0"/>
        <v>39</v>
      </c>
      <c r="K42" s="27">
        <f t="shared" si="1"/>
        <v>76.451612903225737</v>
      </c>
      <c r="L42" s="1"/>
    </row>
    <row r="43" spans="1:12" x14ac:dyDescent="0.15">
      <c r="A43" s="138" t="s">
        <v>230</v>
      </c>
      <c r="B43" s="113"/>
      <c r="C43" s="114"/>
      <c r="D43" s="116">
        <v>32</v>
      </c>
      <c r="E43" s="77">
        <f t="shared" si="2"/>
        <v>89.999999999999943</v>
      </c>
      <c r="F43" s="79">
        <f>IFERROR(LARGE((C43,E43),1),"0")</f>
        <v>89.999999999999943</v>
      </c>
      <c r="G43" s="116">
        <f t="shared" si="3"/>
        <v>32</v>
      </c>
      <c r="I43" s="1"/>
      <c r="J43" s="25">
        <f t="shared" si="0"/>
        <v>40</v>
      </c>
      <c r="K43" s="27">
        <f t="shared" si="1"/>
        <v>74.516129032257993</v>
      </c>
      <c r="L43" s="1"/>
    </row>
    <row r="44" spans="1:12" x14ac:dyDescent="0.15">
      <c r="A44" s="138" t="s">
        <v>220</v>
      </c>
      <c r="B44" s="113"/>
      <c r="C44" s="114"/>
      <c r="D44" s="116">
        <v>33</v>
      </c>
      <c r="E44" s="77">
        <f t="shared" si="2"/>
        <v>88.064516129032199</v>
      </c>
      <c r="F44" s="79">
        <f>IFERROR(LARGE((C44,E44),1),"0")</f>
        <v>88.064516129032199</v>
      </c>
      <c r="G44" s="116">
        <f t="shared" si="3"/>
        <v>33</v>
      </c>
      <c r="I44" s="1"/>
      <c r="J44" s="25">
        <f t="shared" si="0"/>
        <v>41</v>
      </c>
      <c r="K44" s="27">
        <f t="shared" si="1"/>
        <v>72.580645161290249</v>
      </c>
      <c r="L44" s="1"/>
    </row>
    <row r="45" spans="1:12" x14ac:dyDescent="0.15">
      <c r="A45" s="138" t="s">
        <v>213</v>
      </c>
      <c r="B45" s="113"/>
      <c r="C45" s="114"/>
      <c r="D45" s="116">
        <v>34</v>
      </c>
      <c r="E45" s="77">
        <f t="shared" si="2"/>
        <v>86.129032258064456</v>
      </c>
      <c r="F45" s="79">
        <f>IFERROR(LARGE((C45,E45),1),"0")</f>
        <v>86.129032258064456</v>
      </c>
      <c r="G45" s="116">
        <f t="shared" si="3"/>
        <v>34</v>
      </c>
      <c r="I45" s="1"/>
      <c r="J45" s="25">
        <f t="shared" si="0"/>
        <v>42</v>
      </c>
      <c r="K45" s="27">
        <f t="shared" si="1"/>
        <v>70.645161290322505</v>
      </c>
      <c r="L45" s="1"/>
    </row>
    <row r="46" spans="1:12" x14ac:dyDescent="0.15">
      <c r="A46" s="138" t="s">
        <v>177</v>
      </c>
      <c r="B46" s="113"/>
      <c r="C46" s="114"/>
      <c r="D46" s="116">
        <v>34</v>
      </c>
      <c r="E46" s="77">
        <f t="shared" si="2"/>
        <v>86.129032258064456</v>
      </c>
      <c r="F46" s="79">
        <f>IFERROR(LARGE((C46,E46),1),"0")</f>
        <v>86.129032258064456</v>
      </c>
      <c r="G46" s="116">
        <f t="shared" si="3"/>
        <v>34</v>
      </c>
      <c r="I46" s="1"/>
      <c r="J46" s="25">
        <f t="shared" si="0"/>
        <v>43</v>
      </c>
      <c r="K46" s="27">
        <f t="shared" si="1"/>
        <v>68.709677419354762</v>
      </c>
      <c r="L46" s="1"/>
    </row>
    <row r="47" spans="1:12" x14ac:dyDescent="0.15">
      <c r="A47" s="138" t="s">
        <v>183</v>
      </c>
      <c r="B47" s="113"/>
      <c r="C47" s="114"/>
      <c r="D47" s="116">
        <v>36</v>
      </c>
      <c r="E47" s="77">
        <f t="shared" si="2"/>
        <v>82.258064516128968</v>
      </c>
      <c r="F47" s="79">
        <f>IFERROR(LARGE((C47,E47),1),"0")</f>
        <v>82.258064516128968</v>
      </c>
      <c r="G47" s="116">
        <f t="shared" si="3"/>
        <v>36</v>
      </c>
      <c r="I47" s="1"/>
      <c r="J47" s="25">
        <f t="shared" si="0"/>
        <v>44</v>
      </c>
      <c r="K47" s="27">
        <f t="shared" si="1"/>
        <v>66.774193548387018</v>
      </c>
      <c r="L47" s="1"/>
    </row>
    <row r="48" spans="1:12" x14ac:dyDescent="0.15">
      <c r="A48" s="138" t="s">
        <v>189</v>
      </c>
      <c r="B48" s="113"/>
      <c r="C48" s="114"/>
      <c r="D48" s="116">
        <v>37</v>
      </c>
      <c r="E48" s="77">
        <f t="shared" si="2"/>
        <v>80.322580645161224</v>
      </c>
      <c r="F48" s="79">
        <f>IFERROR(LARGE((C48,E48),1),"0")</f>
        <v>80.322580645161224</v>
      </c>
      <c r="G48" s="116">
        <f t="shared" si="3"/>
        <v>37</v>
      </c>
      <c r="I48" s="1"/>
      <c r="J48" s="25">
        <f t="shared" si="0"/>
        <v>45</v>
      </c>
      <c r="K48" s="27">
        <f t="shared" si="1"/>
        <v>64.838709677419274</v>
      </c>
      <c r="L48" s="1"/>
    </row>
    <row r="49" spans="1:12" x14ac:dyDescent="0.15">
      <c r="A49" s="138" t="s">
        <v>108</v>
      </c>
      <c r="B49" s="113"/>
      <c r="C49" s="114"/>
      <c r="D49" s="116">
        <v>37</v>
      </c>
      <c r="E49" s="77">
        <f t="shared" si="2"/>
        <v>80.322580645161224</v>
      </c>
      <c r="F49" s="79">
        <f>IFERROR(LARGE((C49,E49),1),"0")</f>
        <v>80.322580645161224</v>
      </c>
      <c r="G49" s="116">
        <f t="shared" si="3"/>
        <v>37</v>
      </c>
      <c r="I49" s="1"/>
      <c r="J49" s="25">
        <f t="shared" si="0"/>
        <v>46</v>
      </c>
      <c r="K49" s="27">
        <f t="shared" si="1"/>
        <v>62.90322580645153</v>
      </c>
      <c r="L49" s="1"/>
    </row>
    <row r="50" spans="1:12" x14ac:dyDescent="0.15">
      <c r="A50" s="138" t="s">
        <v>68</v>
      </c>
      <c r="B50" s="113"/>
      <c r="C50" s="114"/>
      <c r="D50" s="116">
        <v>39</v>
      </c>
      <c r="E50" s="77">
        <f t="shared" si="2"/>
        <v>76.451612903225737</v>
      </c>
      <c r="F50" s="79">
        <f>IFERROR(LARGE((C50,E50),1),"0")</f>
        <v>76.451612903225737</v>
      </c>
      <c r="G50" s="116">
        <f t="shared" si="3"/>
        <v>39</v>
      </c>
      <c r="I50" s="1"/>
      <c r="J50" s="25">
        <f t="shared" si="0"/>
        <v>47</v>
      </c>
      <c r="K50" s="27">
        <f t="shared" si="1"/>
        <v>60.967741935483787</v>
      </c>
      <c r="L50" s="1"/>
    </row>
    <row r="51" spans="1:12" x14ac:dyDescent="0.15">
      <c r="A51" s="138" t="s">
        <v>176</v>
      </c>
      <c r="B51" s="113"/>
      <c r="C51" s="114"/>
      <c r="D51" s="116">
        <v>40</v>
      </c>
      <c r="E51" s="77">
        <f t="shared" si="2"/>
        <v>74.516129032257993</v>
      </c>
      <c r="F51" s="79">
        <f>IFERROR(LARGE((C51,E51),1),"0")</f>
        <v>74.516129032257993</v>
      </c>
      <c r="G51" s="116">
        <f t="shared" si="3"/>
        <v>40</v>
      </c>
      <c r="I51" s="1"/>
      <c r="J51" s="25">
        <f t="shared" si="0"/>
        <v>48</v>
      </c>
      <c r="K51" s="27">
        <f t="shared" si="1"/>
        <v>59.032258064516043</v>
      </c>
      <c r="L51" s="1"/>
    </row>
    <row r="52" spans="1:12" x14ac:dyDescent="0.15">
      <c r="A52" s="138" t="s">
        <v>233</v>
      </c>
      <c r="B52" s="113"/>
      <c r="C52" s="114"/>
      <c r="D52" s="116">
        <v>41</v>
      </c>
      <c r="E52" s="77">
        <f t="shared" si="2"/>
        <v>72.580645161290249</v>
      </c>
      <c r="F52" s="79">
        <f>IFERROR(LARGE((C52,E52),1),"0")</f>
        <v>72.580645161290249</v>
      </c>
      <c r="G52" s="116">
        <f t="shared" si="3"/>
        <v>41</v>
      </c>
      <c r="I52" s="1"/>
      <c r="J52" s="25">
        <f t="shared" si="0"/>
        <v>49</v>
      </c>
      <c r="K52" s="27">
        <f t="shared" si="1"/>
        <v>57.096774193548299</v>
      </c>
      <c r="L52" s="1"/>
    </row>
    <row r="53" spans="1:12" x14ac:dyDescent="0.15">
      <c r="A53" s="138" t="s">
        <v>235</v>
      </c>
      <c r="B53" s="113"/>
      <c r="C53" s="114"/>
      <c r="D53" s="116">
        <v>42</v>
      </c>
      <c r="E53" s="77">
        <f t="shared" si="2"/>
        <v>70.645161290322505</v>
      </c>
      <c r="F53" s="79">
        <f>IFERROR(LARGE((C53,E53),1),"0")</f>
        <v>70.645161290322505</v>
      </c>
      <c r="G53" s="116">
        <f t="shared" si="3"/>
        <v>42</v>
      </c>
      <c r="I53" s="1"/>
      <c r="J53" s="25">
        <f t="shared" si="0"/>
        <v>50</v>
      </c>
      <c r="K53" s="27">
        <f t="shared" si="1"/>
        <v>55.161290322580555</v>
      </c>
      <c r="L53" s="1"/>
    </row>
    <row r="54" spans="1:12" x14ac:dyDescent="0.15">
      <c r="A54" s="138" t="s">
        <v>182</v>
      </c>
      <c r="B54" s="113"/>
      <c r="C54" s="114"/>
      <c r="D54" s="116">
        <v>43</v>
      </c>
      <c r="E54" s="77">
        <f t="shared" si="2"/>
        <v>68.709677419354762</v>
      </c>
      <c r="F54" s="79">
        <f>IFERROR(LARGE((C54,E54),1),"0")</f>
        <v>68.709677419354762</v>
      </c>
      <c r="G54" s="116">
        <f t="shared" si="3"/>
        <v>43</v>
      </c>
      <c r="I54" s="1"/>
      <c r="J54" s="25">
        <f t="shared" si="0"/>
        <v>51</v>
      </c>
      <c r="K54" s="27">
        <f t="shared" si="1"/>
        <v>53.225806451612812</v>
      </c>
      <c r="L54" s="1"/>
    </row>
    <row r="55" spans="1:12" x14ac:dyDescent="0.15">
      <c r="A55" s="138" t="s">
        <v>216</v>
      </c>
      <c r="B55" s="113"/>
      <c r="C55" s="114"/>
      <c r="D55" s="116">
        <v>44</v>
      </c>
      <c r="E55" s="77">
        <f t="shared" si="2"/>
        <v>66.774193548387018</v>
      </c>
      <c r="F55" s="79">
        <f>IFERROR(LARGE((C55,E55),1),"0")</f>
        <v>66.774193548387018</v>
      </c>
      <c r="G55" s="116">
        <f t="shared" si="3"/>
        <v>44</v>
      </c>
      <c r="I55" s="1"/>
      <c r="J55" s="25">
        <f t="shared" si="0"/>
        <v>52</v>
      </c>
      <c r="K55" s="27">
        <f t="shared" si="1"/>
        <v>51.290322580645068</v>
      </c>
      <c r="L55" s="1"/>
    </row>
    <row r="56" spans="1:12" x14ac:dyDescent="0.15">
      <c r="A56" s="138" t="s">
        <v>236</v>
      </c>
      <c r="B56" s="113"/>
      <c r="C56" s="114"/>
      <c r="D56" s="116">
        <v>44</v>
      </c>
      <c r="E56" s="77">
        <f t="shared" si="2"/>
        <v>66.774193548387018</v>
      </c>
      <c r="F56" s="79">
        <f>IFERROR(LARGE((C56,E56),1),"0")</f>
        <v>66.774193548387018</v>
      </c>
      <c r="G56" s="116">
        <f t="shared" si="3"/>
        <v>44</v>
      </c>
      <c r="I56" s="1"/>
      <c r="J56" s="25">
        <f t="shared" si="0"/>
        <v>53</v>
      </c>
      <c r="K56" s="27">
        <f t="shared" si="1"/>
        <v>49.354838709677324</v>
      </c>
      <c r="L56" s="1"/>
    </row>
    <row r="57" spans="1:12" x14ac:dyDescent="0.15">
      <c r="A57" s="138" t="s">
        <v>174</v>
      </c>
      <c r="B57" s="113"/>
      <c r="C57" s="114"/>
      <c r="D57" s="116">
        <v>46</v>
      </c>
      <c r="E57" s="77">
        <f t="shared" si="2"/>
        <v>62.90322580645153</v>
      </c>
      <c r="F57" s="79">
        <f>IFERROR(LARGE((C57,E57),1),"0")</f>
        <v>62.90322580645153</v>
      </c>
      <c r="G57" s="116">
        <f t="shared" si="3"/>
        <v>46</v>
      </c>
      <c r="I57" s="1"/>
      <c r="J57" s="25">
        <f t="shared" si="0"/>
        <v>54</v>
      </c>
      <c r="K57" s="27">
        <f t="shared" si="1"/>
        <v>47.41935483870958</v>
      </c>
      <c r="L57" s="1"/>
    </row>
    <row r="58" spans="1:12" x14ac:dyDescent="0.15">
      <c r="A58" s="138" t="s">
        <v>219</v>
      </c>
      <c r="B58" s="113"/>
      <c r="C58" s="114"/>
      <c r="D58" s="116">
        <v>47</v>
      </c>
      <c r="E58" s="77">
        <f t="shared" si="2"/>
        <v>60.967741935483787</v>
      </c>
      <c r="F58" s="79">
        <f>IFERROR(LARGE((C58,E58),1),"0")</f>
        <v>60.967741935483787</v>
      </c>
      <c r="G58" s="116">
        <f t="shared" si="3"/>
        <v>47</v>
      </c>
      <c r="I58" s="1"/>
      <c r="J58" s="25">
        <f t="shared" si="0"/>
        <v>55</v>
      </c>
      <c r="K58" s="27">
        <f t="shared" si="1"/>
        <v>45.483870967741836</v>
      </c>
      <c r="L58" s="1"/>
    </row>
    <row r="59" spans="1:12" x14ac:dyDescent="0.15">
      <c r="A59" s="138" t="s">
        <v>239</v>
      </c>
      <c r="B59" s="113"/>
      <c r="C59" s="114"/>
      <c r="D59" s="116">
        <v>48</v>
      </c>
      <c r="E59" s="77">
        <f t="shared" si="2"/>
        <v>59.032258064516043</v>
      </c>
      <c r="F59" s="79">
        <f>IFERROR(LARGE((C59,E59),1),"0")</f>
        <v>59.032258064516043</v>
      </c>
      <c r="G59" s="116">
        <f t="shared" si="3"/>
        <v>48</v>
      </c>
      <c r="I59" s="1"/>
      <c r="J59" s="25">
        <f t="shared" si="0"/>
        <v>56</v>
      </c>
      <c r="K59" s="27">
        <f t="shared" si="1"/>
        <v>43.548387096774093</v>
      </c>
      <c r="L59" s="1"/>
    </row>
    <row r="60" spans="1:12" x14ac:dyDescent="0.15">
      <c r="A60" s="138" t="s">
        <v>191</v>
      </c>
      <c r="B60" s="113"/>
      <c r="C60" s="114"/>
      <c r="D60" s="116">
        <v>49</v>
      </c>
      <c r="E60" s="77">
        <f t="shared" si="2"/>
        <v>57.096774193548299</v>
      </c>
      <c r="F60" s="79">
        <f>IFERROR(LARGE((C60,E60),1),"0")</f>
        <v>57.096774193548299</v>
      </c>
      <c r="G60" s="116">
        <f t="shared" si="3"/>
        <v>49</v>
      </c>
      <c r="I60" s="1"/>
      <c r="J60" s="25">
        <f t="shared" si="0"/>
        <v>57</v>
      </c>
      <c r="K60" s="27">
        <f t="shared" si="1"/>
        <v>41.612903225806349</v>
      </c>
      <c r="L60" s="1"/>
    </row>
    <row r="61" spans="1:12" x14ac:dyDescent="0.15">
      <c r="A61" s="138" t="s">
        <v>175</v>
      </c>
      <c r="B61" s="113"/>
      <c r="C61" s="114"/>
      <c r="D61" s="116">
        <v>50</v>
      </c>
      <c r="E61" s="77">
        <f t="shared" si="2"/>
        <v>55.161290322580555</v>
      </c>
      <c r="F61" s="79">
        <f>IFERROR(LARGE((C61,E61),1),"0")</f>
        <v>55.161290322580555</v>
      </c>
      <c r="G61" s="116">
        <f t="shared" si="3"/>
        <v>50</v>
      </c>
      <c r="J61" s="25">
        <f t="shared" si="0"/>
        <v>58</v>
      </c>
      <c r="K61" s="27">
        <f t="shared" si="1"/>
        <v>39.677419354838605</v>
      </c>
    </row>
    <row r="62" spans="1:12" x14ac:dyDescent="0.15">
      <c r="A62" s="138" t="s">
        <v>237</v>
      </c>
      <c r="B62" s="113"/>
      <c r="C62" s="114"/>
      <c r="D62" s="116">
        <v>51</v>
      </c>
      <c r="E62" s="77">
        <f t="shared" si="2"/>
        <v>53.225806451612812</v>
      </c>
      <c r="F62" s="79">
        <f>IFERROR(LARGE((C62,E62),1),"0")</f>
        <v>53.225806451612812</v>
      </c>
      <c r="G62" s="116">
        <f t="shared" si="3"/>
        <v>51</v>
      </c>
      <c r="J62" s="25">
        <f t="shared" si="0"/>
        <v>59</v>
      </c>
      <c r="K62" s="27">
        <f t="shared" si="1"/>
        <v>37.741935483870861</v>
      </c>
    </row>
    <row r="63" spans="1:12" x14ac:dyDescent="0.15">
      <c r="A63" s="138" t="s">
        <v>234</v>
      </c>
      <c r="B63" s="113"/>
      <c r="C63" s="114"/>
      <c r="D63" s="116">
        <v>52</v>
      </c>
      <c r="E63" s="77">
        <f t="shared" si="2"/>
        <v>51.290322580645068</v>
      </c>
      <c r="F63" s="79">
        <f>IFERROR(LARGE((C63,E63),1),"0")</f>
        <v>51.290322580645068</v>
      </c>
      <c r="G63" s="116">
        <f t="shared" si="3"/>
        <v>52</v>
      </c>
      <c r="J63" s="25">
        <f t="shared" si="0"/>
        <v>60</v>
      </c>
      <c r="K63" s="27">
        <f t="shared" si="1"/>
        <v>35.806451612903118</v>
      </c>
    </row>
    <row r="64" spans="1:12" x14ac:dyDescent="0.15">
      <c r="A64" s="138" t="s">
        <v>187</v>
      </c>
      <c r="B64" s="113"/>
      <c r="C64" s="114"/>
      <c r="D64" s="116">
        <v>53</v>
      </c>
      <c r="E64" s="77">
        <f t="shared" si="2"/>
        <v>49.354838709677324</v>
      </c>
      <c r="F64" s="79">
        <f>IFERROR(LARGE((C64,E64),1),"0")</f>
        <v>49.354838709677324</v>
      </c>
      <c r="G64" s="116">
        <f t="shared" si="3"/>
        <v>53</v>
      </c>
      <c r="J64" s="25">
        <f t="shared" si="0"/>
        <v>61</v>
      </c>
      <c r="K64" s="27">
        <f t="shared" si="1"/>
        <v>33.870967741935374</v>
      </c>
    </row>
    <row r="65" spans="1:11" x14ac:dyDescent="0.15">
      <c r="A65" s="138" t="s">
        <v>238</v>
      </c>
      <c r="B65" s="113"/>
      <c r="C65" s="114"/>
      <c r="D65" s="116">
        <v>54</v>
      </c>
      <c r="E65" s="77">
        <f t="shared" ref="E65:E74" si="4">_xlfn.IFNA(VLOOKUP(D65,$J$4:$K$110,2,FALSE),"0")</f>
        <v>47.41935483870958</v>
      </c>
      <c r="F65" s="79">
        <f>IFERROR(LARGE((C65,E65),1),"0")</f>
        <v>47.41935483870958</v>
      </c>
      <c r="G65" s="116">
        <f t="shared" ref="G65:G74" si="5">D65</f>
        <v>54</v>
      </c>
      <c r="J65" s="25">
        <f t="shared" si="0"/>
        <v>62</v>
      </c>
      <c r="K65" s="27">
        <f t="shared" si="1"/>
        <v>31.93548387096763</v>
      </c>
    </row>
    <row r="66" spans="1:11" x14ac:dyDescent="0.15">
      <c r="A66" s="138" t="s">
        <v>218</v>
      </c>
      <c r="B66" s="113"/>
      <c r="C66" s="114"/>
      <c r="D66" s="116">
        <v>55</v>
      </c>
      <c r="E66" s="77">
        <f t="shared" si="4"/>
        <v>45.483870967741836</v>
      </c>
      <c r="F66" s="79">
        <f>IFERROR(LARGE((C66,E66),1),"0")</f>
        <v>45.483870967741836</v>
      </c>
      <c r="G66" s="116">
        <f t="shared" si="5"/>
        <v>55</v>
      </c>
      <c r="J66" s="25">
        <f t="shared" si="0"/>
        <v>63</v>
      </c>
      <c r="K66" s="27">
        <f t="shared" si="1"/>
        <v>29.999999999999886</v>
      </c>
    </row>
    <row r="67" spans="1:11" x14ac:dyDescent="0.15">
      <c r="A67" s="138" t="s">
        <v>192</v>
      </c>
      <c r="B67" s="113"/>
      <c r="C67" s="114"/>
      <c r="D67" s="116">
        <v>56</v>
      </c>
      <c r="E67" s="77">
        <f t="shared" si="4"/>
        <v>43.548387096774093</v>
      </c>
      <c r="F67" s="79">
        <f>IFERROR(LARGE((C67,E67),1),"0")</f>
        <v>43.548387096774093</v>
      </c>
      <c r="G67" s="116">
        <f t="shared" si="5"/>
        <v>56</v>
      </c>
      <c r="J67" s="25"/>
      <c r="K67" s="27"/>
    </row>
    <row r="68" spans="1:11" x14ac:dyDescent="0.15">
      <c r="A68" s="138" t="s">
        <v>117</v>
      </c>
      <c r="B68" s="113"/>
      <c r="C68" s="114"/>
      <c r="D68" s="116">
        <v>57</v>
      </c>
      <c r="E68" s="77">
        <f t="shared" si="4"/>
        <v>41.612903225806349</v>
      </c>
      <c r="F68" s="79">
        <f>IFERROR(LARGE((C68,E68),1),"0")</f>
        <v>41.612903225806349</v>
      </c>
      <c r="G68" s="116">
        <f t="shared" si="5"/>
        <v>57</v>
      </c>
      <c r="J68" s="25"/>
      <c r="K68" s="27"/>
    </row>
    <row r="69" spans="1:11" x14ac:dyDescent="0.15">
      <c r="A69" s="138" t="s">
        <v>188</v>
      </c>
      <c r="B69" s="113"/>
      <c r="C69" s="114"/>
      <c r="D69" s="116">
        <v>58</v>
      </c>
      <c r="E69" s="77">
        <f t="shared" si="4"/>
        <v>39.677419354838605</v>
      </c>
      <c r="F69" s="79">
        <f>IFERROR(LARGE((C69,E69),1),"0")</f>
        <v>39.677419354838605</v>
      </c>
      <c r="G69" s="116">
        <f t="shared" si="5"/>
        <v>58</v>
      </c>
      <c r="J69" s="25" t="s">
        <v>142</v>
      </c>
      <c r="K69" s="27">
        <v>0</v>
      </c>
    </row>
    <row r="70" spans="1:11" x14ac:dyDescent="0.15">
      <c r="A70" s="138" t="s">
        <v>221</v>
      </c>
      <c r="B70" s="113"/>
      <c r="C70" s="114"/>
      <c r="D70" s="116">
        <v>58</v>
      </c>
      <c r="E70" s="77">
        <f t="shared" si="4"/>
        <v>39.677419354838605</v>
      </c>
      <c r="F70" s="79">
        <f>IFERROR(LARGE((C70,E70),1),"0")</f>
        <v>39.677419354838605</v>
      </c>
      <c r="G70" s="116">
        <f t="shared" si="5"/>
        <v>58</v>
      </c>
      <c r="J70" s="25"/>
      <c r="K70" s="27"/>
    </row>
    <row r="71" spans="1:11" x14ac:dyDescent="0.15">
      <c r="A71" s="138" t="s">
        <v>197</v>
      </c>
      <c r="B71" s="113"/>
      <c r="C71" s="114"/>
      <c r="D71" s="116">
        <v>60</v>
      </c>
      <c r="E71" s="77">
        <f t="shared" si="4"/>
        <v>35.806451612903118</v>
      </c>
      <c r="F71" s="79">
        <f>IFERROR(LARGE((C71,E71),1),"0")</f>
        <v>35.806451612903118</v>
      </c>
      <c r="G71" s="116">
        <f t="shared" si="5"/>
        <v>60</v>
      </c>
      <c r="J71" s="25"/>
      <c r="K71" s="27"/>
    </row>
    <row r="72" spans="1:11" x14ac:dyDescent="0.15">
      <c r="A72" s="138" t="s">
        <v>44</v>
      </c>
      <c r="B72" s="113"/>
      <c r="C72" s="114"/>
      <c r="D72" s="116">
        <v>61</v>
      </c>
      <c r="E72" s="77">
        <f t="shared" si="4"/>
        <v>33.870967741935374</v>
      </c>
      <c r="F72" s="79">
        <f>IFERROR(LARGE((C72,E72),1),"0")</f>
        <v>33.870967741935374</v>
      </c>
      <c r="G72" s="116">
        <f t="shared" si="5"/>
        <v>61</v>
      </c>
      <c r="J72" s="25"/>
      <c r="K72" s="27"/>
    </row>
    <row r="73" spans="1:11" x14ac:dyDescent="0.15">
      <c r="A73" s="138" t="s">
        <v>280</v>
      </c>
      <c r="B73" s="113"/>
      <c r="C73" s="114"/>
      <c r="D73" s="116" t="s">
        <v>142</v>
      </c>
      <c r="E73" s="77">
        <f t="shared" si="4"/>
        <v>0</v>
      </c>
      <c r="F73" s="79">
        <f>IFERROR(LARGE((C73,E73),1),"0")</f>
        <v>0</v>
      </c>
      <c r="G73" s="116" t="str">
        <f t="shared" si="5"/>
        <v>DNS</v>
      </c>
      <c r="J73" s="25"/>
      <c r="K73" s="27"/>
    </row>
    <row r="74" spans="1:11" x14ac:dyDescent="0.15">
      <c r="A74" s="138" t="s">
        <v>172</v>
      </c>
      <c r="B74" s="113"/>
      <c r="C74" s="114"/>
      <c r="D74" s="116" t="s">
        <v>142</v>
      </c>
      <c r="E74" s="77">
        <f t="shared" si="4"/>
        <v>0</v>
      </c>
      <c r="F74" s="79">
        <f>IFERROR(LARGE((C74,E74),1),"0")</f>
        <v>0</v>
      </c>
      <c r="G74" s="116" t="str">
        <f t="shared" si="5"/>
        <v>DNS</v>
      </c>
      <c r="J74" s="25"/>
      <c r="K74" s="27"/>
    </row>
    <row r="75" spans="1:11" x14ac:dyDescent="0.15">
      <c r="A75" s="171" t="s">
        <v>49</v>
      </c>
      <c r="B75" s="175"/>
      <c r="C75" s="172"/>
      <c r="D75" s="172" t="s">
        <v>277</v>
      </c>
      <c r="E75" s="176">
        <v>129</v>
      </c>
      <c r="F75" s="176">
        <v>129</v>
      </c>
      <c r="G75" s="175" t="str">
        <f>D75</f>
        <v>8 out of 41</v>
      </c>
      <c r="H75" s="180" t="s">
        <v>278</v>
      </c>
      <c r="J75" s="25"/>
      <c r="K75" s="27"/>
    </row>
    <row r="76" spans="1:11" x14ac:dyDescent="0.15">
      <c r="J76" s="25"/>
      <c r="K76" s="27"/>
    </row>
    <row r="77" spans="1:11" x14ac:dyDescent="0.15">
      <c r="J77" s="25"/>
      <c r="K77" s="27"/>
    </row>
    <row r="78" spans="1:11" x14ac:dyDescent="0.15">
      <c r="J78" s="25"/>
      <c r="K78" s="27"/>
    </row>
    <row r="79" spans="1:11" x14ac:dyDescent="0.15">
      <c r="J79" s="25"/>
      <c r="K79" s="27"/>
    </row>
    <row r="80" spans="1:11" x14ac:dyDescent="0.15">
      <c r="J80" s="25"/>
      <c r="K80" s="27"/>
    </row>
    <row r="81" spans="10:11" x14ac:dyDescent="0.15">
      <c r="J81" s="25"/>
      <c r="K81" s="27"/>
    </row>
    <row r="82" spans="10:11" x14ac:dyDescent="0.15">
      <c r="J82" s="25"/>
      <c r="K82" s="27"/>
    </row>
    <row r="83" spans="10:11" x14ac:dyDescent="0.15">
      <c r="J83" s="25"/>
      <c r="K83" s="27"/>
    </row>
    <row r="84" spans="10:11" x14ac:dyDescent="0.15">
      <c r="J84" s="25"/>
      <c r="K84" s="27"/>
    </row>
    <row r="85" spans="10:11" x14ac:dyDescent="0.15">
      <c r="J85" s="25"/>
      <c r="K85" s="27"/>
    </row>
    <row r="86" spans="10:11" x14ac:dyDescent="0.15">
      <c r="J86" s="25"/>
      <c r="K86" s="27"/>
    </row>
    <row r="87" spans="10:11" x14ac:dyDescent="0.15">
      <c r="J87" s="25"/>
      <c r="K87" s="27"/>
    </row>
    <row r="88" spans="10:11" x14ac:dyDescent="0.15">
      <c r="J88" s="25"/>
      <c r="K88" s="27"/>
    </row>
    <row r="89" spans="10:11" x14ac:dyDescent="0.15">
      <c r="J89" s="25"/>
      <c r="K89" s="27"/>
    </row>
    <row r="90" spans="10:11" x14ac:dyDescent="0.15">
      <c r="J90" s="25"/>
      <c r="K90" s="27"/>
    </row>
    <row r="91" spans="10:11" x14ac:dyDescent="0.15">
      <c r="J91" s="25"/>
      <c r="K91" s="27"/>
    </row>
    <row r="92" spans="10:11" x14ac:dyDescent="0.15">
      <c r="J92" s="25"/>
      <c r="K92" s="27"/>
    </row>
    <row r="93" spans="10:11" x14ac:dyDescent="0.15">
      <c r="J93" s="25"/>
      <c r="K93" s="27"/>
    </row>
    <row r="94" spans="10:11" x14ac:dyDescent="0.15">
      <c r="J94" s="25"/>
      <c r="K94" s="27"/>
    </row>
    <row r="95" spans="10:11" x14ac:dyDescent="0.15">
      <c r="J95" s="25"/>
      <c r="K95" s="27"/>
    </row>
    <row r="96" spans="10:11" x14ac:dyDescent="0.15">
      <c r="J96" s="25"/>
      <c r="K96" s="27"/>
    </row>
    <row r="97" spans="10:11" x14ac:dyDescent="0.15">
      <c r="J97" s="25"/>
      <c r="K97" s="27"/>
    </row>
    <row r="98" spans="10:11" x14ac:dyDescent="0.15">
      <c r="J98" s="25"/>
      <c r="K98" s="27"/>
    </row>
    <row r="99" spans="10:11" x14ac:dyDescent="0.15">
      <c r="J99" s="25"/>
      <c r="K99" s="27"/>
    </row>
    <row r="100" spans="10:11" x14ac:dyDescent="0.15">
      <c r="J100" s="25"/>
      <c r="K100" s="27"/>
    </row>
    <row r="101" spans="10:11" x14ac:dyDescent="0.15">
      <c r="J101" s="25"/>
      <c r="K101" s="27"/>
    </row>
    <row r="102" spans="10:11" x14ac:dyDescent="0.15">
      <c r="J102" s="25"/>
      <c r="K102" s="27"/>
    </row>
    <row r="103" spans="10:11" x14ac:dyDescent="0.15">
      <c r="J103" s="25"/>
      <c r="K103" s="27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2:A38 A40 A42:A74">
    <cfRule type="duplicateValues" dxfId="559" priority="7"/>
    <cfRule type="duplicateValues" dxfId="558" priority="8"/>
    <cfRule type="duplicateValues" dxfId="557" priority="9"/>
    <cfRule type="duplicateValues" dxfId="556" priority="10"/>
    <cfRule type="duplicateValues" dxfId="555" priority="11"/>
  </conditionalFormatting>
  <conditionalFormatting sqref="A50">
    <cfRule type="duplicateValues" dxfId="554" priority="5"/>
  </conditionalFormatting>
  <conditionalFormatting sqref="A57">
    <cfRule type="duplicateValues" dxfId="553" priority="6"/>
  </conditionalFormatting>
  <conditionalFormatting sqref="A75">
    <cfRule type="duplicateValues" dxfId="552" priority="1"/>
    <cfRule type="duplicateValues" dxfId="551" priority="2"/>
    <cfRule type="duplicateValues" dxfId="550" priority="3"/>
    <cfRule type="duplicateValues" dxfId="549" priority="4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3C9EB-CB41-8B43-83CA-D3EBD6B20FFE}">
  <dimension ref="A1:N103"/>
  <sheetViews>
    <sheetView zoomScale="157" workbookViewId="0">
      <selection activeCell="C4" sqref="C4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675</v>
      </c>
      <c r="K2" s="1"/>
      <c r="L2" s="94" t="s">
        <v>147</v>
      </c>
      <c r="M2" s="97">
        <v>750</v>
      </c>
      <c r="N2" s="1"/>
    </row>
    <row r="3" spans="1:14" ht="15" customHeight="1" x14ac:dyDescent="0.15">
      <c r="A3" s="110" t="s">
        <v>130</v>
      </c>
      <c r="B3" s="195" t="s">
        <v>260</v>
      </c>
      <c r="C3" s="196"/>
      <c r="D3" s="101"/>
      <c r="E3" s="104"/>
      <c r="F3" s="101"/>
      <c r="G3" s="107"/>
      <c r="I3" s="95" t="s">
        <v>132</v>
      </c>
      <c r="J3" s="96">
        <v>54</v>
      </c>
      <c r="K3" s="1"/>
      <c r="L3" s="95" t="s">
        <v>132</v>
      </c>
      <c r="M3" s="96">
        <v>12</v>
      </c>
      <c r="N3" s="1"/>
    </row>
    <row r="4" spans="1:14" ht="15" customHeight="1" x14ac:dyDescent="0.15">
      <c r="A4" s="99" t="s">
        <v>131</v>
      </c>
      <c r="B4" s="118" t="s">
        <v>227</v>
      </c>
      <c r="C4" s="119"/>
      <c r="D4" s="101"/>
      <c r="E4" s="104"/>
      <c r="F4" s="101"/>
      <c r="G4" s="107"/>
      <c r="I4" s="135">
        <v>1</v>
      </c>
      <c r="J4" s="136">
        <f>J2</f>
        <v>675</v>
      </c>
      <c r="K4" s="1"/>
      <c r="L4" s="25">
        <v>1</v>
      </c>
      <c r="M4" s="26">
        <f>M2</f>
        <v>750</v>
      </c>
      <c r="N4" s="1"/>
    </row>
    <row r="5" spans="1:14" ht="15" customHeight="1" x14ac:dyDescent="0.15">
      <c r="A5" s="99" t="s">
        <v>133</v>
      </c>
      <c r="B5" s="132" t="s">
        <v>228</v>
      </c>
      <c r="C5" s="119"/>
      <c r="D5" s="103"/>
      <c r="E5" s="105"/>
      <c r="F5" s="105"/>
      <c r="G5" s="107"/>
      <c r="I5" s="135">
        <f>I4+1</f>
        <v>2</v>
      </c>
      <c r="J5" s="136">
        <f t="shared" ref="J5:J68" si="0">J4-(J$4-30)/(J$3-1)</f>
        <v>662.83018867924534</v>
      </c>
      <c r="K5" s="1"/>
      <c r="L5" s="25">
        <f>L4+1</f>
        <v>2</v>
      </c>
      <c r="M5" s="26">
        <f>M4-(M$4-529)/(M$3)</f>
        <v>731.58333333333337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35">
        <f t="shared" ref="I6:I69" si="1">I5+1</f>
        <v>3</v>
      </c>
      <c r="J6" s="136">
        <f t="shared" si="0"/>
        <v>650.66037735849068</v>
      </c>
      <c r="K6" s="1"/>
      <c r="L6" s="25">
        <f t="shared" ref="L6:L15" si="2">L5+1</f>
        <v>3</v>
      </c>
      <c r="M6" s="26">
        <f t="shared" ref="M6:M15" si="3">M5-(M$4-529)/(M$3)</f>
        <v>713.16666666666674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35">
        <f t="shared" si="1"/>
        <v>4</v>
      </c>
      <c r="J7" s="136">
        <f t="shared" si="0"/>
        <v>638.49056603773602</v>
      </c>
      <c r="K7" s="1"/>
      <c r="L7" s="25">
        <f t="shared" si="2"/>
        <v>4</v>
      </c>
      <c r="M7" s="26">
        <f t="shared" si="3"/>
        <v>694.75000000000011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138</v>
      </c>
      <c r="E8" s="198"/>
      <c r="F8" s="199" t="s">
        <v>148</v>
      </c>
      <c r="G8" s="115" t="s">
        <v>139</v>
      </c>
      <c r="I8" s="135">
        <f t="shared" si="1"/>
        <v>5</v>
      </c>
      <c r="J8" s="136">
        <f t="shared" si="0"/>
        <v>626.32075471698136</v>
      </c>
      <c r="K8" s="1"/>
      <c r="L8" s="25">
        <f t="shared" si="2"/>
        <v>5</v>
      </c>
      <c r="M8" s="26">
        <f t="shared" si="3"/>
        <v>676.33333333333348</v>
      </c>
      <c r="N8" s="1"/>
    </row>
    <row r="9" spans="1:14" ht="15" customHeight="1" x14ac:dyDescent="0.15">
      <c r="A9" s="212" t="s">
        <v>150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135">
        <f t="shared" si="1"/>
        <v>6</v>
      </c>
      <c r="J9" s="136">
        <f t="shared" si="0"/>
        <v>614.15094339622669</v>
      </c>
      <c r="K9" s="1"/>
      <c r="L9" s="25">
        <f t="shared" si="2"/>
        <v>6</v>
      </c>
      <c r="M9" s="26">
        <f t="shared" si="3"/>
        <v>657.91666666666686</v>
      </c>
      <c r="N9" s="1"/>
    </row>
    <row r="10" spans="1:14" ht="15" customHeight="1" x14ac:dyDescent="0.15">
      <c r="A10" s="212"/>
      <c r="B10" s="204">
        <f>J2</f>
        <v>675</v>
      </c>
      <c r="C10" s="205"/>
      <c r="D10" s="205">
        <f>M2</f>
        <v>750</v>
      </c>
      <c r="E10" s="205"/>
      <c r="F10" s="200"/>
      <c r="G10" s="203"/>
      <c r="I10" s="135">
        <f t="shared" si="1"/>
        <v>7</v>
      </c>
      <c r="J10" s="136">
        <f t="shared" si="0"/>
        <v>601.98113207547203</v>
      </c>
      <c r="K10" s="1"/>
      <c r="L10" s="25">
        <f t="shared" si="2"/>
        <v>7</v>
      </c>
      <c r="M10" s="26">
        <f t="shared" si="3"/>
        <v>639.50000000000023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54</v>
      </c>
      <c r="I11" s="135">
        <f t="shared" si="1"/>
        <v>8</v>
      </c>
      <c r="J11" s="136">
        <f t="shared" si="0"/>
        <v>589.81132075471737</v>
      </c>
      <c r="K11" s="1"/>
      <c r="L11" s="25">
        <f t="shared" si="2"/>
        <v>8</v>
      </c>
      <c r="M11" s="26">
        <f t="shared" si="3"/>
        <v>621.0833333333336</v>
      </c>
      <c r="N11" s="1"/>
    </row>
    <row r="12" spans="1:14" ht="15" customHeight="1" x14ac:dyDescent="0.15">
      <c r="A12" s="61" t="s">
        <v>31</v>
      </c>
      <c r="B12" s="77">
        <v>9</v>
      </c>
      <c r="C12" s="77">
        <f>_xlfn.IFNA(VLOOKUP(B12,$I$4:$J$110,2,FALSE),"0")</f>
        <v>577.64150943396271</v>
      </c>
      <c r="D12" s="29">
        <v>12</v>
      </c>
      <c r="E12" s="77">
        <f>_xlfn.IFNA(VLOOKUP(D12,$L$4:$M$23,2,FALSE),"0")</f>
        <v>547.41666666666708</v>
      </c>
      <c r="F12" s="79">
        <f>IFERROR(LARGE((C12,E12),1),"0")</f>
        <v>577.64150943396271</v>
      </c>
      <c r="G12" s="116">
        <v>12</v>
      </c>
      <c r="I12" s="135">
        <f t="shared" si="1"/>
        <v>9</v>
      </c>
      <c r="J12" s="136">
        <f t="shared" si="0"/>
        <v>577.64150943396271</v>
      </c>
      <c r="K12" s="1"/>
      <c r="L12" s="25">
        <f t="shared" si="2"/>
        <v>9</v>
      </c>
      <c r="M12" s="26">
        <f t="shared" si="3"/>
        <v>602.66666666666697</v>
      </c>
      <c r="N12" s="1"/>
    </row>
    <row r="13" spans="1:14" ht="15" customHeight="1" x14ac:dyDescent="0.15">
      <c r="A13" s="61" t="s">
        <v>33</v>
      </c>
      <c r="B13" s="77">
        <v>47</v>
      </c>
      <c r="C13" s="77">
        <f t="shared" ref="C13:C26" si="4">_xlfn.IFNA(VLOOKUP(B13,$I$4:$J$110,2,FALSE),"0")</f>
        <v>115.18867924528371</v>
      </c>
      <c r="D13" s="29"/>
      <c r="E13" s="77" t="str">
        <f t="shared" ref="E13:E26" si="5">_xlfn.IFNA(VLOOKUP(D13,$L$4:$M$23,2,FALSE),"0")</f>
        <v>0</v>
      </c>
      <c r="F13" s="79">
        <f>IFERROR(LARGE((C13,E13),1),"0")</f>
        <v>115.18867924528371</v>
      </c>
      <c r="G13" s="116">
        <f t="shared" ref="G13" si="6">IF(D13&lt;0,D13,B13)</f>
        <v>47</v>
      </c>
      <c r="H13" s="16"/>
      <c r="I13" s="135">
        <f t="shared" si="1"/>
        <v>10</v>
      </c>
      <c r="J13" s="136">
        <f t="shared" si="0"/>
        <v>565.47169811320805</v>
      </c>
      <c r="K13" s="1"/>
      <c r="L13" s="25">
        <f t="shared" si="2"/>
        <v>10</v>
      </c>
      <c r="M13" s="26">
        <f t="shared" si="3"/>
        <v>584.25000000000034</v>
      </c>
      <c r="N13" s="1"/>
    </row>
    <row r="14" spans="1:14" ht="15" customHeight="1" x14ac:dyDescent="0.15">
      <c r="A14" s="78"/>
      <c r="B14" s="77"/>
      <c r="C14" s="77" t="str">
        <f t="shared" si="4"/>
        <v>0</v>
      </c>
      <c r="D14" s="29"/>
      <c r="E14" s="77" t="str">
        <f t="shared" si="5"/>
        <v>0</v>
      </c>
      <c r="F14" s="79" t="str">
        <f>IFERROR(LARGE((C14,E14),1),"0")</f>
        <v>0</v>
      </c>
      <c r="G14" s="116">
        <f>IF(D14&lt;0,D14,B14)</f>
        <v>0</v>
      </c>
      <c r="H14" s="16"/>
      <c r="I14" s="135">
        <f t="shared" si="1"/>
        <v>11</v>
      </c>
      <c r="J14" s="136">
        <f t="shared" si="0"/>
        <v>553.30188679245339</v>
      </c>
      <c r="K14" s="1"/>
      <c r="L14" s="25">
        <f t="shared" si="2"/>
        <v>11</v>
      </c>
      <c r="M14" s="26">
        <f t="shared" si="3"/>
        <v>565.83333333333371</v>
      </c>
      <c r="N14" s="1"/>
    </row>
    <row r="15" spans="1:14" ht="15" customHeight="1" x14ac:dyDescent="0.15">
      <c r="A15" s="78"/>
      <c r="B15" s="77"/>
      <c r="C15" s="77" t="str">
        <f t="shared" si="4"/>
        <v>0</v>
      </c>
      <c r="D15" s="29"/>
      <c r="E15" s="77" t="str">
        <f t="shared" si="5"/>
        <v>0</v>
      </c>
      <c r="F15" s="79" t="str">
        <f>IFERROR(LARGE((C15,E15),1),"0")</f>
        <v>0</v>
      </c>
      <c r="G15" s="116">
        <f>IF(D15&lt;0,D15,B15)</f>
        <v>0</v>
      </c>
      <c r="H15" s="16"/>
      <c r="I15" s="135">
        <f t="shared" si="1"/>
        <v>12</v>
      </c>
      <c r="J15" s="136">
        <f t="shared" si="0"/>
        <v>541.13207547169873</v>
      </c>
      <c r="K15" s="1"/>
      <c r="L15" s="25">
        <f t="shared" si="2"/>
        <v>12</v>
      </c>
      <c r="M15" s="26">
        <f t="shared" si="3"/>
        <v>547.41666666666708</v>
      </c>
      <c r="N15" s="1"/>
    </row>
    <row r="16" spans="1:14" ht="15" customHeight="1" x14ac:dyDescent="0.15">
      <c r="A16" s="61"/>
      <c r="B16" s="77"/>
      <c r="C16" s="77" t="str">
        <f t="shared" si="4"/>
        <v>0</v>
      </c>
      <c r="D16" s="29"/>
      <c r="E16" s="77" t="str">
        <f t="shared" si="5"/>
        <v>0</v>
      </c>
      <c r="F16" s="79" t="str">
        <f>IFERROR(LARGE((C16,E16),1),"0")</f>
        <v>0</v>
      </c>
      <c r="G16" s="116">
        <f t="shared" ref="G16:G26" si="7">IF(D16&lt;0,D16,B16)</f>
        <v>0</v>
      </c>
      <c r="H16" s="16"/>
      <c r="I16" s="135">
        <f t="shared" si="1"/>
        <v>13</v>
      </c>
      <c r="J16" s="136">
        <f t="shared" si="0"/>
        <v>528.96226415094407</v>
      </c>
      <c r="K16" s="1"/>
      <c r="L16" s="25"/>
      <c r="M16" s="26"/>
      <c r="N16" s="1"/>
    </row>
    <row r="17" spans="1:14" x14ac:dyDescent="0.15">
      <c r="A17" s="78"/>
      <c r="B17" s="77"/>
      <c r="C17" s="77" t="str">
        <f t="shared" si="4"/>
        <v>0</v>
      </c>
      <c r="D17" s="32"/>
      <c r="E17" s="77" t="str">
        <f t="shared" si="5"/>
        <v>0</v>
      </c>
      <c r="F17" s="79" t="str">
        <f>IFERROR(LARGE((C17,E17),1),"0")</f>
        <v>0</v>
      </c>
      <c r="G17" s="116">
        <f t="shared" si="7"/>
        <v>0</v>
      </c>
      <c r="H17" s="16"/>
      <c r="I17" s="135">
        <f t="shared" si="1"/>
        <v>14</v>
      </c>
      <c r="J17" s="136">
        <f t="shared" si="0"/>
        <v>516.7924528301894</v>
      </c>
      <c r="K17" s="1"/>
      <c r="L17" s="25"/>
      <c r="M17" s="26"/>
      <c r="N17" s="1"/>
    </row>
    <row r="18" spans="1:14" x14ac:dyDescent="0.15">
      <c r="A18" s="78"/>
      <c r="B18" s="77"/>
      <c r="C18" s="77" t="str">
        <f t="shared" si="4"/>
        <v>0</v>
      </c>
      <c r="D18" s="29"/>
      <c r="E18" s="77" t="str">
        <f t="shared" si="5"/>
        <v>0</v>
      </c>
      <c r="F18" s="79" t="str">
        <f>IFERROR(LARGE((C18,E18),1),"0")</f>
        <v>0</v>
      </c>
      <c r="G18" s="116">
        <f t="shared" si="7"/>
        <v>0</v>
      </c>
      <c r="H18" s="16"/>
      <c r="I18" s="135">
        <f t="shared" si="1"/>
        <v>15</v>
      </c>
      <c r="J18" s="136">
        <f t="shared" si="0"/>
        <v>504.62264150943469</v>
      </c>
      <c r="K18" s="1"/>
      <c r="L18" s="25"/>
      <c r="M18" s="26"/>
      <c r="N18" s="1"/>
    </row>
    <row r="19" spans="1:14" x14ac:dyDescent="0.15">
      <c r="A19" s="78"/>
      <c r="B19" s="30"/>
      <c r="C19" s="77" t="str">
        <f t="shared" si="4"/>
        <v>0</v>
      </c>
      <c r="D19" s="28"/>
      <c r="E19" s="77" t="str">
        <f t="shared" si="5"/>
        <v>0</v>
      </c>
      <c r="F19" s="79" t="str">
        <f>IFERROR(LARGE((C19,E19),1),"0")</f>
        <v>0</v>
      </c>
      <c r="G19" s="116">
        <f t="shared" si="7"/>
        <v>0</v>
      </c>
      <c r="H19" s="31"/>
      <c r="I19" s="135">
        <f t="shared" si="1"/>
        <v>16</v>
      </c>
      <c r="J19" s="136">
        <f t="shared" si="0"/>
        <v>492.45283018867997</v>
      </c>
      <c r="K19" s="1"/>
      <c r="L19" s="25"/>
      <c r="M19" s="26"/>
      <c r="N19" s="1"/>
    </row>
    <row r="20" spans="1:14" x14ac:dyDescent="0.15">
      <c r="A20" s="78"/>
      <c r="B20" s="30"/>
      <c r="C20" s="77" t="str">
        <f t="shared" si="4"/>
        <v>0</v>
      </c>
      <c r="D20" s="28"/>
      <c r="E20" s="77" t="str">
        <f t="shared" si="5"/>
        <v>0</v>
      </c>
      <c r="F20" s="79" t="str">
        <f>IFERROR(LARGE((C20,E20),1),"0")</f>
        <v>0</v>
      </c>
      <c r="G20" s="116">
        <f t="shared" si="7"/>
        <v>0</v>
      </c>
      <c r="H20" s="31"/>
      <c r="I20" s="135">
        <f t="shared" si="1"/>
        <v>17</v>
      </c>
      <c r="J20" s="136">
        <f t="shared" si="0"/>
        <v>480.28301886792525</v>
      </c>
      <c r="K20" s="1"/>
      <c r="L20" s="25"/>
      <c r="M20" s="26"/>
      <c r="N20" s="1"/>
    </row>
    <row r="21" spans="1:14" x14ac:dyDescent="0.15">
      <c r="A21" s="80"/>
      <c r="B21" s="30"/>
      <c r="C21" s="77" t="str">
        <f t="shared" si="4"/>
        <v>0</v>
      </c>
      <c r="D21" s="28"/>
      <c r="E21" s="77" t="str">
        <f t="shared" si="5"/>
        <v>0</v>
      </c>
      <c r="F21" s="79" t="str">
        <f>IFERROR(LARGE((C21,E21),1),"0")</f>
        <v>0</v>
      </c>
      <c r="G21" s="116">
        <f t="shared" si="7"/>
        <v>0</v>
      </c>
      <c r="H21" s="31"/>
      <c r="I21" s="135">
        <f t="shared" si="1"/>
        <v>18</v>
      </c>
      <c r="J21" s="136">
        <f t="shared" si="0"/>
        <v>468.11320754717053</v>
      </c>
      <c r="K21" s="1"/>
      <c r="L21" s="25"/>
      <c r="M21" s="26"/>
      <c r="N21" s="1"/>
    </row>
    <row r="22" spans="1:14" x14ac:dyDescent="0.15">
      <c r="A22" s="78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7"/>
        <v>0</v>
      </c>
      <c r="H22" s="33"/>
      <c r="I22" s="135">
        <f t="shared" si="1"/>
        <v>19</v>
      </c>
      <c r="J22" s="136">
        <f t="shared" si="0"/>
        <v>455.94339622641581</v>
      </c>
      <c r="K22" s="1"/>
      <c r="L22" s="25"/>
      <c r="M22" s="26"/>
      <c r="N22" s="1"/>
    </row>
    <row r="23" spans="1:14" x14ac:dyDescent="0.15">
      <c r="A23" s="78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7"/>
        <v>0</v>
      </c>
      <c r="H23" s="31"/>
      <c r="I23" s="135">
        <f t="shared" si="1"/>
        <v>20</v>
      </c>
      <c r="J23" s="136">
        <f t="shared" si="0"/>
        <v>443.7735849056611</v>
      </c>
      <c r="K23" s="1"/>
      <c r="L23" s="25"/>
      <c r="M23" s="26"/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7"/>
        <v>0</v>
      </c>
      <c r="H24" s="31"/>
      <c r="I24" s="135">
        <f t="shared" si="1"/>
        <v>21</v>
      </c>
      <c r="J24" s="136">
        <f t="shared" si="0"/>
        <v>431.60377358490638</v>
      </c>
      <c r="K24" s="1"/>
      <c r="M24" s="14"/>
      <c r="N24" s="1"/>
    </row>
    <row r="25" spans="1:14" x14ac:dyDescent="0.15">
      <c r="A25" s="78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7"/>
        <v>0</v>
      </c>
      <c r="H25" s="31"/>
      <c r="I25" s="135">
        <f t="shared" si="1"/>
        <v>22</v>
      </c>
      <c r="J25" s="136">
        <f t="shared" si="0"/>
        <v>419.43396226415166</v>
      </c>
      <c r="K25" s="1"/>
      <c r="M25" s="14"/>
      <c r="N25" s="1"/>
    </row>
    <row r="26" spans="1:14" x14ac:dyDescent="0.15">
      <c r="A26" s="61"/>
      <c r="B26" s="30"/>
      <c r="C26" s="77" t="str">
        <f t="shared" si="4"/>
        <v>0</v>
      </c>
      <c r="D26" s="28"/>
      <c r="E26" s="77" t="str">
        <f t="shared" si="5"/>
        <v>0</v>
      </c>
      <c r="F26" s="79" t="str">
        <f>IFERROR(LARGE((C26,E26),1),"0")</f>
        <v>0</v>
      </c>
      <c r="G26" s="116">
        <f t="shared" si="7"/>
        <v>0</v>
      </c>
      <c r="H26" s="31"/>
      <c r="I26" s="135">
        <f t="shared" si="1"/>
        <v>23</v>
      </c>
      <c r="J26" s="136">
        <f t="shared" si="0"/>
        <v>407.26415094339694</v>
      </c>
      <c r="K26" s="1"/>
      <c r="M26" s="14"/>
      <c r="N26" s="1"/>
    </row>
    <row r="27" spans="1:14" x14ac:dyDescent="0.15">
      <c r="H27" s="31"/>
      <c r="I27" s="135">
        <f t="shared" si="1"/>
        <v>24</v>
      </c>
      <c r="J27" s="136">
        <f t="shared" si="0"/>
        <v>395.09433962264222</v>
      </c>
      <c r="K27" s="1"/>
      <c r="M27" s="14"/>
      <c r="N27" s="1"/>
    </row>
    <row r="28" spans="1:14" x14ac:dyDescent="0.15">
      <c r="H28" s="31"/>
      <c r="I28" s="135">
        <f t="shared" si="1"/>
        <v>25</v>
      </c>
      <c r="J28" s="136">
        <f t="shared" si="0"/>
        <v>382.92452830188751</v>
      </c>
      <c r="K28" s="1"/>
      <c r="M28" s="14"/>
      <c r="N28" s="1"/>
    </row>
    <row r="29" spans="1:14" x14ac:dyDescent="0.15">
      <c r="H29" s="16"/>
      <c r="I29" s="135">
        <f t="shared" si="1"/>
        <v>26</v>
      </c>
      <c r="J29" s="136">
        <f t="shared" si="0"/>
        <v>370.75471698113279</v>
      </c>
      <c r="K29" s="1"/>
      <c r="M29" s="14"/>
      <c r="N29" s="1"/>
    </row>
    <row r="30" spans="1:14" x14ac:dyDescent="0.15">
      <c r="H30" s="16"/>
      <c r="I30" s="135">
        <f t="shared" si="1"/>
        <v>27</v>
      </c>
      <c r="J30" s="136">
        <f t="shared" si="0"/>
        <v>358.58490566037807</v>
      </c>
      <c r="K30" s="1"/>
      <c r="M30" s="14"/>
      <c r="N30" s="1"/>
    </row>
    <row r="31" spans="1:14" x14ac:dyDescent="0.15">
      <c r="H31" s="16"/>
      <c r="I31" s="135">
        <f t="shared" si="1"/>
        <v>28</v>
      </c>
      <c r="J31" s="136">
        <f t="shared" si="0"/>
        <v>346.41509433962335</v>
      </c>
      <c r="K31" s="1"/>
      <c r="M31" s="14"/>
      <c r="N31" s="1"/>
    </row>
    <row r="32" spans="1:14" x14ac:dyDescent="0.15">
      <c r="H32" s="16"/>
      <c r="I32" s="135">
        <f t="shared" si="1"/>
        <v>29</v>
      </c>
      <c r="J32" s="136">
        <f t="shared" si="0"/>
        <v>334.24528301886863</v>
      </c>
      <c r="K32" s="1"/>
      <c r="M32" s="14"/>
      <c r="N32" s="1"/>
    </row>
    <row r="33" spans="9:14" x14ac:dyDescent="0.15">
      <c r="I33" s="135">
        <f t="shared" si="1"/>
        <v>30</v>
      </c>
      <c r="J33" s="136">
        <f t="shared" si="0"/>
        <v>322.07547169811392</v>
      </c>
      <c r="K33" s="1"/>
      <c r="M33" s="14"/>
      <c r="N33" s="1"/>
    </row>
    <row r="34" spans="9:14" x14ac:dyDescent="0.15">
      <c r="I34" s="135">
        <f t="shared" si="1"/>
        <v>31</v>
      </c>
      <c r="J34" s="136">
        <f t="shared" si="0"/>
        <v>309.9056603773592</v>
      </c>
      <c r="K34" s="1"/>
      <c r="M34" s="14"/>
      <c r="N34" s="1"/>
    </row>
    <row r="35" spans="9:14" x14ac:dyDescent="0.15">
      <c r="I35" s="135">
        <f t="shared" si="1"/>
        <v>32</v>
      </c>
      <c r="J35" s="136">
        <f t="shared" si="0"/>
        <v>297.73584905660448</v>
      </c>
      <c r="K35" s="1"/>
      <c r="M35" s="14"/>
      <c r="N35" s="1"/>
    </row>
    <row r="36" spans="9:14" x14ac:dyDescent="0.15">
      <c r="I36" s="135">
        <f t="shared" si="1"/>
        <v>33</v>
      </c>
      <c r="J36" s="136">
        <f t="shared" si="0"/>
        <v>285.56603773584976</v>
      </c>
      <c r="K36" s="1"/>
      <c r="M36" s="14"/>
      <c r="N36" s="1"/>
    </row>
    <row r="37" spans="9:14" x14ac:dyDescent="0.15">
      <c r="I37" s="135">
        <f t="shared" si="1"/>
        <v>34</v>
      </c>
      <c r="J37" s="136">
        <f t="shared" si="0"/>
        <v>273.39622641509504</v>
      </c>
      <c r="K37" s="1"/>
      <c r="M37" s="14"/>
      <c r="N37" s="1"/>
    </row>
    <row r="38" spans="9:14" x14ac:dyDescent="0.15">
      <c r="I38" s="135">
        <f t="shared" si="1"/>
        <v>35</v>
      </c>
      <c r="J38" s="136">
        <f t="shared" si="0"/>
        <v>261.22641509434033</v>
      </c>
      <c r="K38" s="1"/>
      <c r="M38" s="14"/>
      <c r="N38" s="1"/>
    </row>
    <row r="39" spans="9:14" x14ac:dyDescent="0.15">
      <c r="I39" s="135">
        <f t="shared" si="1"/>
        <v>36</v>
      </c>
      <c r="J39" s="136">
        <f t="shared" si="0"/>
        <v>249.05660377358561</v>
      </c>
      <c r="K39" s="1"/>
      <c r="M39" s="14"/>
      <c r="N39" s="1"/>
    </row>
    <row r="40" spans="9:14" x14ac:dyDescent="0.15">
      <c r="I40" s="135">
        <f t="shared" si="1"/>
        <v>37</v>
      </c>
      <c r="J40" s="136">
        <f t="shared" si="0"/>
        <v>236.88679245283089</v>
      </c>
      <c r="K40" s="1"/>
      <c r="M40" s="14"/>
      <c r="N40" s="1"/>
    </row>
    <row r="41" spans="9:14" x14ac:dyDescent="0.15">
      <c r="I41" s="135">
        <f t="shared" si="1"/>
        <v>38</v>
      </c>
      <c r="J41" s="136">
        <f t="shared" si="0"/>
        <v>224.71698113207617</v>
      </c>
      <c r="K41" s="1"/>
      <c r="M41" s="14"/>
      <c r="N41" s="1"/>
    </row>
    <row r="42" spans="9:14" x14ac:dyDescent="0.15">
      <c r="I42" s="135">
        <f t="shared" si="1"/>
        <v>39</v>
      </c>
      <c r="J42" s="136">
        <f t="shared" si="0"/>
        <v>212.54716981132145</v>
      </c>
      <c r="K42" s="1"/>
      <c r="M42" s="14"/>
      <c r="N42" s="1"/>
    </row>
    <row r="43" spans="9:14" x14ac:dyDescent="0.15">
      <c r="I43" s="135">
        <f t="shared" si="1"/>
        <v>40</v>
      </c>
      <c r="J43" s="136">
        <f t="shared" si="0"/>
        <v>200.37735849056673</v>
      </c>
      <c r="K43" s="1"/>
      <c r="M43" s="14"/>
      <c r="N43" s="1"/>
    </row>
    <row r="44" spans="9:14" x14ac:dyDescent="0.15">
      <c r="I44" s="135">
        <f t="shared" si="1"/>
        <v>41</v>
      </c>
      <c r="J44" s="136">
        <f t="shared" si="0"/>
        <v>188.20754716981202</v>
      </c>
      <c r="K44" s="1"/>
      <c r="M44" s="14"/>
      <c r="N44" s="1"/>
    </row>
    <row r="45" spans="9:14" x14ac:dyDescent="0.15">
      <c r="I45" s="135">
        <f t="shared" si="1"/>
        <v>42</v>
      </c>
      <c r="J45" s="136">
        <f t="shared" si="0"/>
        <v>176.0377358490573</v>
      </c>
      <c r="K45" s="1"/>
      <c r="M45" s="14"/>
      <c r="N45" s="1"/>
    </row>
    <row r="46" spans="9:14" x14ac:dyDescent="0.15">
      <c r="I46" s="135">
        <f t="shared" si="1"/>
        <v>43</v>
      </c>
      <c r="J46" s="136">
        <f t="shared" si="0"/>
        <v>163.86792452830258</v>
      </c>
      <c r="K46" s="1"/>
      <c r="M46" s="14"/>
      <c r="N46" s="1"/>
    </row>
    <row r="47" spans="9:14" x14ac:dyDescent="0.15">
      <c r="I47" s="135">
        <f t="shared" si="1"/>
        <v>44</v>
      </c>
      <c r="J47" s="136">
        <f t="shared" si="0"/>
        <v>151.69811320754786</v>
      </c>
      <c r="K47" s="1"/>
      <c r="M47" s="14"/>
      <c r="N47" s="1"/>
    </row>
    <row r="48" spans="9:14" x14ac:dyDescent="0.15">
      <c r="I48" s="135">
        <f t="shared" si="1"/>
        <v>45</v>
      </c>
      <c r="J48" s="136">
        <f t="shared" si="0"/>
        <v>139.52830188679314</v>
      </c>
      <c r="K48" s="1"/>
      <c r="M48" s="14"/>
      <c r="N48" s="1"/>
    </row>
    <row r="49" spans="9:14" x14ac:dyDescent="0.15">
      <c r="I49" s="135">
        <f t="shared" si="1"/>
        <v>46</v>
      </c>
      <c r="J49" s="136">
        <f t="shared" si="0"/>
        <v>127.35849056603843</v>
      </c>
      <c r="K49" s="1"/>
      <c r="M49" s="14"/>
      <c r="N49" s="1"/>
    </row>
    <row r="50" spans="9:14" x14ac:dyDescent="0.15">
      <c r="I50" s="135">
        <f t="shared" si="1"/>
        <v>47</v>
      </c>
      <c r="J50" s="136">
        <f t="shared" si="0"/>
        <v>115.18867924528371</v>
      </c>
      <c r="K50" s="1"/>
      <c r="M50" s="14"/>
      <c r="N50" s="1"/>
    </row>
    <row r="51" spans="9:14" x14ac:dyDescent="0.15">
      <c r="I51" s="135">
        <f t="shared" si="1"/>
        <v>48</v>
      </c>
      <c r="J51" s="136">
        <f t="shared" si="0"/>
        <v>103.01886792452899</v>
      </c>
      <c r="K51" s="1"/>
      <c r="M51" s="14"/>
      <c r="N51" s="1"/>
    </row>
    <row r="52" spans="9:14" x14ac:dyDescent="0.15">
      <c r="I52" s="135">
        <f t="shared" si="1"/>
        <v>49</v>
      </c>
      <c r="J52" s="136">
        <f t="shared" si="0"/>
        <v>90.849056603774272</v>
      </c>
      <c r="K52" s="1"/>
      <c r="M52" s="14"/>
      <c r="N52" s="1"/>
    </row>
    <row r="53" spans="9:14" x14ac:dyDescent="0.15">
      <c r="I53" s="135">
        <f t="shared" si="1"/>
        <v>50</v>
      </c>
      <c r="J53" s="136">
        <f t="shared" si="0"/>
        <v>78.679245283019554</v>
      </c>
      <c r="K53" s="1"/>
      <c r="M53" s="14"/>
      <c r="N53" s="1"/>
    </row>
    <row r="54" spans="9:14" x14ac:dyDescent="0.15">
      <c r="I54" s="135">
        <f t="shared" si="1"/>
        <v>51</v>
      </c>
      <c r="J54" s="136">
        <f t="shared" si="0"/>
        <v>66.509433962264836</v>
      </c>
      <c r="K54" s="1"/>
      <c r="M54" s="14"/>
      <c r="N54" s="1"/>
    </row>
    <row r="55" spans="9:14" x14ac:dyDescent="0.15">
      <c r="I55" s="135">
        <f t="shared" si="1"/>
        <v>52</v>
      </c>
      <c r="J55" s="136">
        <f t="shared" si="0"/>
        <v>54.339622641510118</v>
      </c>
      <c r="K55" s="1"/>
      <c r="M55" s="14"/>
      <c r="N55" s="1"/>
    </row>
    <row r="56" spans="9:14" x14ac:dyDescent="0.15">
      <c r="I56" s="135">
        <f t="shared" si="1"/>
        <v>53</v>
      </c>
      <c r="J56" s="136">
        <f t="shared" si="0"/>
        <v>42.1698113207554</v>
      </c>
      <c r="K56" s="1"/>
      <c r="M56" s="14"/>
      <c r="N56" s="1"/>
    </row>
    <row r="57" spans="9:14" x14ac:dyDescent="0.15">
      <c r="I57" s="135">
        <f t="shared" si="1"/>
        <v>54</v>
      </c>
      <c r="J57" s="136">
        <f t="shared" si="0"/>
        <v>30.000000000000682</v>
      </c>
      <c r="K57" s="1"/>
      <c r="M57" s="14"/>
      <c r="N57" s="1"/>
    </row>
    <row r="58" spans="9:14" x14ac:dyDescent="0.15">
      <c r="I58" s="25">
        <f t="shared" si="1"/>
        <v>55</v>
      </c>
      <c r="J58" s="27">
        <f t="shared" si="0"/>
        <v>17.830188679245964</v>
      </c>
      <c r="K58" s="1"/>
      <c r="M58" s="14"/>
      <c r="N58" s="1"/>
    </row>
    <row r="59" spans="9:14" x14ac:dyDescent="0.15">
      <c r="I59" s="25">
        <f t="shared" si="1"/>
        <v>56</v>
      </c>
      <c r="J59" s="27">
        <f t="shared" si="0"/>
        <v>5.6603773584912478</v>
      </c>
      <c r="K59" s="1"/>
      <c r="M59" s="14"/>
      <c r="N59" s="1"/>
    </row>
    <row r="60" spans="9:14" x14ac:dyDescent="0.15">
      <c r="I60" s="25">
        <f t="shared" si="1"/>
        <v>57</v>
      </c>
      <c r="J60" s="27">
        <f t="shared" si="0"/>
        <v>-6.5094339622634685</v>
      </c>
      <c r="K60" s="1"/>
      <c r="M60" s="14"/>
      <c r="N60" s="1"/>
    </row>
    <row r="61" spans="9:14" x14ac:dyDescent="0.15">
      <c r="I61" s="25">
        <f t="shared" si="1"/>
        <v>58</v>
      </c>
      <c r="J61" s="27">
        <f t="shared" si="0"/>
        <v>-18.679245283018183</v>
      </c>
    </row>
    <row r="62" spans="9:14" x14ac:dyDescent="0.15">
      <c r="I62" s="25">
        <f t="shared" si="1"/>
        <v>59</v>
      </c>
      <c r="J62" s="27">
        <f t="shared" si="0"/>
        <v>-30.849056603772901</v>
      </c>
    </row>
    <row r="63" spans="9:14" x14ac:dyDescent="0.15">
      <c r="I63" s="25">
        <f t="shared" si="1"/>
        <v>60</v>
      </c>
      <c r="J63" s="27">
        <f t="shared" si="0"/>
        <v>-43.018867924527619</v>
      </c>
    </row>
    <row r="64" spans="9:14" x14ac:dyDescent="0.15">
      <c r="I64" s="25">
        <f t="shared" si="1"/>
        <v>61</v>
      </c>
      <c r="J64" s="27">
        <f t="shared" si="0"/>
        <v>-55.188679245282337</v>
      </c>
    </row>
    <row r="65" spans="9:10" x14ac:dyDescent="0.15">
      <c r="I65" s="25">
        <f t="shared" si="1"/>
        <v>62</v>
      </c>
      <c r="J65" s="27">
        <f t="shared" si="0"/>
        <v>-67.358490566037048</v>
      </c>
    </row>
    <row r="66" spans="9:10" x14ac:dyDescent="0.15">
      <c r="I66" s="25">
        <f t="shared" si="1"/>
        <v>63</v>
      </c>
      <c r="J66" s="27">
        <f t="shared" si="0"/>
        <v>-79.528301886791766</v>
      </c>
    </row>
    <row r="67" spans="9:10" x14ac:dyDescent="0.15">
      <c r="I67" s="25">
        <f t="shared" si="1"/>
        <v>64</v>
      </c>
      <c r="J67" s="27">
        <f t="shared" si="0"/>
        <v>-91.698113207546484</v>
      </c>
    </row>
    <row r="68" spans="9:10" x14ac:dyDescent="0.15">
      <c r="I68" s="25">
        <f t="shared" si="1"/>
        <v>65</v>
      </c>
      <c r="J68" s="27">
        <f t="shared" si="0"/>
        <v>-103.8679245283012</v>
      </c>
    </row>
    <row r="69" spans="9:10" x14ac:dyDescent="0.15">
      <c r="I69" s="25">
        <f t="shared" si="1"/>
        <v>66</v>
      </c>
      <c r="J69" s="27">
        <f t="shared" ref="J69:J103" si="8">J68-(J$4-30)/(J$3-1)</f>
        <v>-116.03773584905592</v>
      </c>
    </row>
    <row r="70" spans="9:10" x14ac:dyDescent="0.15">
      <c r="I70" s="25">
        <f t="shared" ref="I70:I103" si="9">I69+1</f>
        <v>67</v>
      </c>
      <c r="J70" s="27">
        <f t="shared" si="8"/>
        <v>-128.20754716981062</v>
      </c>
    </row>
    <row r="71" spans="9:10" x14ac:dyDescent="0.15">
      <c r="I71" s="25">
        <f t="shared" si="9"/>
        <v>68</v>
      </c>
      <c r="J71" s="27">
        <f t="shared" si="8"/>
        <v>-140.37735849056534</v>
      </c>
    </row>
    <row r="72" spans="9:10" x14ac:dyDescent="0.15">
      <c r="I72" s="25">
        <f t="shared" si="9"/>
        <v>69</v>
      </c>
      <c r="J72" s="27">
        <f t="shared" si="8"/>
        <v>-152.54716981132006</v>
      </c>
    </row>
    <row r="73" spans="9:10" x14ac:dyDescent="0.15">
      <c r="I73" s="25">
        <f t="shared" si="9"/>
        <v>70</v>
      </c>
      <c r="J73" s="27">
        <f t="shared" si="8"/>
        <v>-164.71698113207478</v>
      </c>
    </row>
    <row r="74" spans="9:10" x14ac:dyDescent="0.15">
      <c r="I74" s="25">
        <f t="shared" si="9"/>
        <v>71</v>
      </c>
      <c r="J74" s="27">
        <f t="shared" si="8"/>
        <v>-176.8867924528295</v>
      </c>
    </row>
    <row r="75" spans="9:10" x14ac:dyDescent="0.15">
      <c r="I75" s="25">
        <f t="shared" si="9"/>
        <v>72</v>
      </c>
      <c r="J75" s="27">
        <f t="shared" si="8"/>
        <v>-189.05660377358421</v>
      </c>
    </row>
    <row r="76" spans="9:10" x14ac:dyDescent="0.15">
      <c r="I76" s="25">
        <f t="shared" si="9"/>
        <v>73</v>
      </c>
      <c r="J76" s="27">
        <f t="shared" si="8"/>
        <v>-201.22641509433893</v>
      </c>
    </row>
    <row r="77" spans="9:10" x14ac:dyDescent="0.15">
      <c r="I77" s="25">
        <f t="shared" si="9"/>
        <v>74</v>
      </c>
      <c r="J77" s="27">
        <f t="shared" si="8"/>
        <v>-213.39622641509365</v>
      </c>
    </row>
    <row r="78" spans="9:10" x14ac:dyDescent="0.15">
      <c r="I78" s="25">
        <f t="shared" si="9"/>
        <v>75</v>
      </c>
      <c r="J78" s="27">
        <f t="shared" si="8"/>
        <v>-225.56603773584837</v>
      </c>
    </row>
    <row r="79" spans="9:10" x14ac:dyDescent="0.15">
      <c r="I79" s="25">
        <f t="shared" si="9"/>
        <v>76</v>
      </c>
      <c r="J79" s="27">
        <f t="shared" si="8"/>
        <v>-237.73584905660309</v>
      </c>
    </row>
    <row r="80" spans="9:10" x14ac:dyDescent="0.15">
      <c r="I80" s="25">
        <f t="shared" si="9"/>
        <v>77</v>
      </c>
      <c r="J80" s="27">
        <f t="shared" si="8"/>
        <v>-249.9056603773578</v>
      </c>
    </row>
    <row r="81" spans="9:10" x14ac:dyDescent="0.15">
      <c r="I81" s="25">
        <f t="shared" si="9"/>
        <v>78</v>
      </c>
      <c r="J81" s="27">
        <f t="shared" si="8"/>
        <v>-262.07547169811249</v>
      </c>
    </row>
    <row r="82" spans="9:10" x14ac:dyDescent="0.15">
      <c r="I82" s="25">
        <f t="shared" si="9"/>
        <v>79</v>
      </c>
      <c r="J82" s="27">
        <f t="shared" si="8"/>
        <v>-274.24528301886721</v>
      </c>
    </row>
    <row r="83" spans="9:10" x14ac:dyDescent="0.15">
      <c r="I83" s="25">
        <f t="shared" si="9"/>
        <v>80</v>
      </c>
      <c r="J83" s="27">
        <f t="shared" si="8"/>
        <v>-286.41509433962193</v>
      </c>
    </row>
    <row r="84" spans="9:10" x14ac:dyDescent="0.15">
      <c r="I84" s="25">
        <f t="shared" si="9"/>
        <v>81</v>
      </c>
      <c r="J84" s="27">
        <f t="shared" si="8"/>
        <v>-298.58490566037665</v>
      </c>
    </row>
    <row r="85" spans="9:10" x14ac:dyDescent="0.15">
      <c r="I85" s="25">
        <f t="shared" si="9"/>
        <v>82</v>
      </c>
      <c r="J85" s="27">
        <f t="shared" si="8"/>
        <v>-310.75471698113137</v>
      </c>
    </row>
    <row r="86" spans="9:10" x14ac:dyDescent="0.15">
      <c r="I86" s="25">
        <f t="shared" si="9"/>
        <v>83</v>
      </c>
      <c r="J86" s="27">
        <f t="shared" si="8"/>
        <v>-322.92452830188608</v>
      </c>
    </row>
    <row r="87" spans="9:10" x14ac:dyDescent="0.15">
      <c r="I87" s="25">
        <f t="shared" si="9"/>
        <v>84</v>
      </c>
      <c r="J87" s="27">
        <f t="shared" si="8"/>
        <v>-335.0943396226408</v>
      </c>
    </row>
    <row r="88" spans="9:10" x14ac:dyDescent="0.15">
      <c r="I88" s="25">
        <f t="shared" si="9"/>
        <v>85</v>
      </c>
      <c r="J88" s="27">
        <f t="shared" si="8"/>
        <v>-347.26415094339552</v>
      </c>
    </row>
    <row r="89" spans="9:10" x14ac:dyDescent="0.15">
      <c r="I89" s="25">
        <f t="shared" si="9"/>
        <v>86</v>
      </c>
      <c r="J89" s="27">
        <f t="shared" si="8"/>
        <v>-359.43396226415024</v>
      </c>
    </row>
    <row r="90" spans="9:10" x14ac:dyDescent="0.15">
      <c r="I90" s="25">
        <f t="shared" si="9"/>
        <v>87</v>
      </c>
      <c r="J90" s="27">
        <f t="shared" si="8"/>
        <v>-371.60377358490496</v>
      </c>
    </row>
    <row r="91" spans="9:10" x14ac:dyDescent="0.15">
      <c r="I91" s="25">
        <f t="shared" si="9"/>
        <v>88</v>
      </c>
      <c r="J91" s="27">
        <f t="shared" si="8"/>
        <v>-383.77358490565967</v>
      </c>
    </row>
    <row r="92" spans="9:10" x14ac:dyDescent="0.15">
      <c r="I92" s="25">
        <f t="shared" si="9"/>
        <v>89</v>
      </c>
      <c r="J92" s="27">
        <f t="shared" si="8"/>
        <v>-395.94339622641439</v>
      </c>
    </row>
    <row r="93" spans="9:10" x14ac:dyDescent="0.15">
      <c r="I93" s="25">
        <f t="shared" si="9"/>
        <v>90</v>
      </c>
      <c r="J93" s="27">
        <f t="shared" si="8"/>
        <v>-408.11320754716911</v>
      </c>
    </row>
    <row r="94" spans="9:10" x14ac:dyDescent="0.15">
      <c r="I94" s="25">
        <f t="shared" si="9"/>
        <v>91</v>
      </c>
      <c r="J94" s="27">
        <f t="shared" si="8"/>
        <v>-420.28301886792383</v>
      </c>
    </row>
    <row r="95" spans="9:10" x14ac:dyDescent="0.15">
      <c r="I95" s="25">
        <f t="shared" si="9"/>
        <v>92</v>
      </c>
      <c r="J95" s="27">
        <f t="shared" si="8"/>
        <v>-432.45283018867855</v>
      </c>
    </row>
    <row r="96" spans="9:10" x14ac:dyDescent="0.15">
      <c r="I96" s="25">
        <f t="shared" si="9"/>
        <v>93</v>
      </c>
      <c r="J96" s="27">
        <f t="shared" si="8"/>
        <v>-444.62264150943327</v>
      </c>
    </row>
    <row r="97" spans="9:10" x14ac:dyDescent="0.15">
      <c r="I97" s="25">
        <f t="shared" si="9"/>
        <v>94</v>
      </c>
      <c r="J97" s="27">
        <f t="shared" si="8"/>
        <v>-456.79245283018798</v>
      </c>
    </row>
    <row r="98" spans="9:10" x14ac:dyDescent="0.15">
      <c r="I98" s="25">
        <f t="shared" si="9"/>
        <v>95</v>
      </c>
      <c r="J98" s="27">
        <f t="shared" si="8"/>
        <v>-468.9622641509427</v>
      </c>
    </row>
    <row r="99" spans="9:10" x14ac:dyDescent="0.15">
      <c r="I99" s="25">
        <f t="shared" si="9"/>
        <v>96</v>
      </c>
      <c r="J99" s="27">
        <f t="shared" si="8"/>
        <v>-481.13207547169742</v>
      </c>
    </row>
    <row r="100" spans="9:10" x14ac:dyDescent="0.15">
      <c r="I100" s="25">
        <f t="shared" si="9"/>
        <v>97</v>
      </c>
      <c r="J100" s="27">
        <f t="shared" si="8"/>
        <v>-493.30188679245214</v>
      </c>
    </row>
    <row r="101" spans="9:10" x14ac:dyDescent="0.15">
      <c r="I101" s="25">
        <f t="shared" si="9"/>
        <v>98</v>
      </c>
      <c r="J101" s="27">
        <f t="shared" si="8"/>
        <v>-505.47169811320686</v>
      </c>
    </row>
    <row r="102" spans="9:10" x14ac:dyDescent="0.15">
      <c r="I102" s="25">
        <f t="shared" si="9"/>
        <v>99</v>
      </c>
      <c r="J102" s="27">
        <f t="shared" si="8"/>
        <v>-517.64150943396157</v>
      </c>
    </row>
    <row r="103" spans="9:10" x14ac:dyDescent="0.15">
      <c r="I103" s="25">
        <f t="shared" si="9"/>
        <v>100</v>
      </c>
      <c r="J103" s="27">
        <f t="shared" si="8"/>
        <v>-529.81132075471623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">
    <cfRule type="duplicateValues" dxfId="548" priority="11"/>
    <cfRule type="duplicateValues" dxfId="547" priority="12"/>
    <cfRule type="duplicateValues" dxfId="546" priority="13"/>
    <cfRule type="duplicateValues" dxfId="545" priority="14"/>
    <cfRule type="duplicateValues" dxfId="544" priority="15"/>
  </conditionalFormatting>
  <conditionalFormatting sqref="A13">
    <cfRule type="duplicateValues" dxfId="543" priority="6"/>
    <cfRule type="duplicateValues" dxfId="542" priority="7"/>
    <cfRule type="duplicateValues" dxfId="541" priority="8"/>
    <cfRule type="duplicateValues" dxfId="540" priority="9"/>
    <cfRule type="duplicateValues" dxfId="539" priority="10"/>
  </conditionalFormatting>
  <conditionalFormatting sqref="A13:A14">
    <cfRule type="duplicateValues" dxfId="538" priority="1"/>
    <cfRule type="duplicateValues" dxfId="537" priority="2"/>
    <cfRule type="duplicateValues" dxfId="536" priority="3"/>
    <cfRule type="duplicateValues" dxfId="535" priority="4"/>
    <cfRule type="duplicateValues" dxfId="534" priority="5"/>
  </conditionalFormatting>
  <conditionalFormatting sqref="A16">
    <cfRule type="duplicateValues" dxfId="533" priority="36"/>
    <cfRule type="duplicateValues" dxfId="532" priority="37"/>
    <cfRule type="duplicateValues" dxfId="531" priority="38"/>
    <cfRule type="duplicateValues" dxfId="530" priority="39"/>
    <cfRule type="duplicateValues" dxfId="529" priority="40"/>
  </conditionalFormatting>
  <conditionalFormatting sqref="A18">
    <cfRule type="duplicateValues" dxfId="528" priority="31"/>
    <cfRule type="duplicateValues" dxfId="527" priority="32"/>
    <cfRule type="duplicateValues" dxfId="526" priority="33"/>
    <cfRule type="duplicateValues" dxfId="525" priority="34"/>
    <cfRule type="duplicateValues" dxfId="524" priority="35"/>
  </conditionalFormatting>
  <conditionalFormatting sqref="A19">
    <cfRule type="duplicateValues" dxfId="523" priority="26"/>
    <cfRule type="duplicateValues" dxfId="522" priority="27"/>
    <cfRule type="duplicateValues" dxfId="521" priority="28"/>
    <cfRule type="duplicateValues" dxfId="520" priority="29"/>
    <cfRule type="duplicateValues" dxfId="519" priority="30"/>
  </conditionalFormatting>
  <conditionalFormatting sqref="A20">
    <cfRule type="duplicateValues" dxfId="518" priority="41"/>
    <cfRule type="duplicateValues" dxfId="517" priority="42"/>
    <cfRule type="duplicateValues" dxfId="516" priority="43"/>
    <cfRule type="duplicateValues" dxfId="515" priority="44"/>
    <cfRule type="duplicateValues" dxfId="514" priority="45"/>
  </conditionalFormatting>
  <conditionalFormatting sqref="A22:A24">
    <cfRule type="duplicateValues" dxfId="513" priority="46"/>
    <cfRule type="duplicateValues" dxfId="512" priority="47"/>
    <cfRule type="duplicateValues" dxfId="511" priority="48"/>
    <cfRule type="duplicateValues" dxfId="510" priority="49"/>
    <cfRule type="duplicateValues" dxfId="509" priority="50"/>
  </conditionalFormatting>
  <conditionalFormatting sqref="A25">
    <cfRule type="duplicateValues" dxfId="508" priority="21"/>
    <cfRule type="duplicateValues" dxfId="507" priority="22"/>
    <cfRule type="duplicateValues" dxfId="506" priority="23"/>
    <cfRule type="duplicateValues" dxfId="505" priority="24"/>
    <cfRule type="duplicateValues" dxfId="504" priority="25"/>
  </conditionalFormatting>
  <conditionalFormatting sqref="A26">
    <cfRule type="duplicateValues" dxfId="503" priority="16"/>
    <cfRule type="duplicateValues" dxfId="502" priority="17"/>
    <cfRule type="duplicateValues" dxfId="501" priority="18"/>
    <cfRule type="duplicateValues" dxfId="500" priority="19"/>
    <cfRule type="duplicateValues" dxfId="499" priority="20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D670-9967-E04B-95AB-A1149A4DCB44}">
  <dimension ref="A1:L103"/>
  <sheetViews>
    <sheetView topLeftCell="B1" workbookViewId="0">
      <selection activeCell="I41" sqref="I41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152</v>
      </c>
      <c r="C3" s="196"/>
      <c r="D3" s="101"/>
      <c r="E3" s="104"/>
      <c r="F3" s="101"/>
      <c r="G3" s="107"/>
      <c r="I3" s="1"/>
      <c r="J3" s="95" t="s">
        <v>132</v>
      </c>
      <c r="K3" s="96">
        <v>51</v>
      </c>
      <c r="L3" s="1"/>
    </row>
    <row r="4" spans="1:12" ht="15" customHeight="1" x14ac:dyDescent="0.15">
      <c r="A4" s="99" t="s">
        <v>131</v>
      </c>
      <c r="B4" s="118" t="s">
        <v>224</v>
      </c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32" t="s">
        <v>223</v>
      </c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147.6</v>
      </c>
      <c r="L5" s="1"/>
    </row>
    <row r="6" spans="1:12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"/>
      <c r="J6" s="25">
        <f t="shared" ref="J6:J54" si="0">J5+1</f>
        <v>3</v>
      </c>
      <c r="K6" s="27">
        <f t="shared" ref="K6:K54" si="1">K5-(K$4-30)/(K$3-1)</f>
        <v>145.19999999999999</v>
      </c>
      <c r="L6" s="1"/>
    </row>
    <row r="7" spans="1:12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142.79999999999998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140.39999999999998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137.99999999999997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135.59999999999997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51</v>
      </c>
      <c r="I11" s="1"/>
      <c r="J11" s="25">
        <f t="shared" si="0"/>
        <v>8</v>
      </c>
      <c r="K11" s="27">
        <f t="shared" si="1"/>
        <v>133.19999999999996</v>
      </c>
      <c r="L11" s="1"/>
    </row>
    <row r="12" spans="1:12" ht="15" customHeight="1" x14ac:dyDescent="0.15">
      <c r="A12" s="78" t="s">
        <v>54</v>
      </c>
      <c r="B12" s="215" t="s">
        <v>151</v>
      </c>
      <c r="C12" s="216"/>
      <c r="D12" s="30">
        <v>1</v>
      </c>
      <c r="E12" s="77">
        <f>_xlfn.IFNA(VLOOKUP(D12,$J$4:$K$110,2,FALSE),"0")</f>
        <v>150</v>
      </c>
      <c r="F12" s="79">
        <f>IFERROR(LARGE((C12,E12),1),"0")</f>
        <v>150</v>
      </c>
      <c r="G12" s="116">
        <f>D12</f>
        <v>1</v>
      </c>
      <c r="I12" s="1"/>
      <c r="J12" s="25">
        <f t="shared" si="0"/>
        <v>9</v>
      </c>
      <c r="K12" s="27">
        <f t="shared" si="1"/>
        <v>130.79999999999995</v>
      </c>
      <c r="L12" s="1"/>
    </row>
    <row r="13" spans="1:12" ht="15" customHeight="1" x14ac:dyDescent="0.15">
      <c r="A13" s="78" t="s">
        <v>44</v>
      </c>
      <c r="B13" s="111"/>
      <c r="C13" s="112"/>
      <c r="D13" s="30">
        <v>2</v>
      </c>
      <c r="E13" s="77">
        <f t="shared" ref="E13:E64" si="2">_xlfn.IFNA(VLOOKUP(D13,$J$4:$K$110,2,FALSE),"0")</f>
        <v>147.6</v>
      </c>
      <c r="F13" s="79">
        <f>IFERROR(LARGE((C13,E13),1),"0")</f>
        <v>147.6</v>
      </c>
      <c r="G13" s="116">
        <f t="shared" ref="G13:G64" si="3">D13</f>
        <v>2</v>
      </c>
      <c r="H13" s="16"/>
      <c r="I13" s="1"/>
      <c r="J13" s="25">
        <f t="shared" si="0"/>
        <v>10</v>
      </c>
      <c r="K13" s="27">
        <f t="shared" si="1"/>
        <v>128.39999999999995</v>
      </c>
      <c r="L13" s="1"/>
    </row>
    <row r="14" spans="1:12" ht="15" customHeight="1" x14ac:dyDescent="0.15">
      <c r="A14" s="61" t="s">
        <v>56</v>
      </c>
      <c r="B14" s="111"/>
      <c r="C14" s="112"/>
      <c r="D14" s="30">
        <v>3</v>
      </c>
      <c r="E14" s="77">
        <f t="shared" si="2"/>
        <v>145.19999999999999</v>
      </c>
      <c r="F14" s="79">
        <f>IFERROR(LARGE((C14,E14),1),"0")</f>
        <v>145.19999999999999</v>
      </c>
      <c r="G14" s="116">
        <f t="shared" si="3"/>
        <v>3</v>
      </c>
      <c r="H14" s="16"/>
      <c r="I14" s="1"/>
      <c r="J14" s="25">
        <f t="shared" si="0"/>
        <v>11</v>
      </c>
      <c r="K14" s="27">
        <f t="shared" si="1"/>
        <v>125.99999999999994</v>
      </c>
      <c r="L14" s="1"/>
    </row>
    <row r="15" spans="1:12" ht="15" customHeight="1" x14ac:dyDescent="0.15">
      <c r="A15" s="78" t="s">
        <v>60</v>
      </c>
      <c r="B15" s="111"/>
      <c r="C15" s="112"/>
      <c r="D15" s="30">
        <v>4</v>
      </c>
      <c r="E15" s="77">
        <f t="shared" si="2"/>
        <v>142.79999999999998</v>
      </c>
      <c r="F15" s="79">
        <f>IFERROR(LARGE((C15,E15),1),"0")</f>
        <v>142.79999999999998</v>
      </c>
      <c r="G15" s="116">
        <f t="shared" si="3"/>
        <v>4</v>
      </c>
      <c r="H15" s="16"/>
      <c r="I15" s="1"/>
      <c r="J15" s="25">
        <f t="shared" si="0"/>
        <v>12</v>
      </c>
      <c r="K15" s="27">
        <f t="shared" si="1"/>
        <v>123.59999999999994</v>
      </c>
      <c r="L15" s="1"/>
    </row>
    <row r="16" spans="1:12" ht="15" customHeight="1" x14ac:dyDescent="0.15">
      <c r="A16" s="61" t="s">
        <v>66</v>
      </c>
      <c r="B16" s="111"/>
      <c r="C16" s="112"/>
      <c r="D16" s="30">
        <v>5</v>
      </c>
      <c r="E16" s="77">
        <f t="shared" si="2"/>
        <v>140.39999999999998</v>
      </c>
      <c r="F16" s="79">
        <f>IFERROR(LARGE((C16,E16),1),"0")</f>
        <v>140.39999999999998</v>
      </c>
      <c r="G16" s="116">
        <f t="shared" si="3"/>
        <v>5</v>
      </c>
      <c r="H16" s="16"/>
      <c r="I16" s="1"/>
      <c r="J16" s="25">
        <f t="shared" si="0"/>
        <v>13</v>
      </c>
      <c r="K16" s="27">
        <f t="shared" si="1"/>
        <v>121.19999999999993</v>
      </c>
      <c r="L16" s="1"/>
    </row>
    <row r="17" spans="1:12" x14ac:dyDescent="0.15">
      <c r="A17" s="78" t="s">
        <v>171</v>
      </c>
      <c r="B17" s="111"/>
      <c r="C17" s="112"/>
      <c r="D17" s="7">
        <v>6</v>
      </c>
      <c r="E17" s="77">
        <f t="shared" si="2"/>
        <v>137.99999999999997</v>
      </c>
      <c r="F17" s="79">
        <f>IFERROR(LARGE((C17,E17),1),"0")</f>
        <v>137.99999999999997</v>
      </c>
      <c r="G17" s="116">
        <f t="shared" si="3"/>
        <v>6</v>
      </c>
      <c r="H17" s="16"/>
      <c r="I17" s="1"/>
      <c r="J17" s="25">
        <f t="shared" si="0"/>
        <v>14</v>
      </c>
      <c r="K17" s="27">
        <f t="shared" si="1"/>
        <v>118.79999999999993</v>
      </c>
      <c r="L17" s="1"/>
    </row>
    <row r="18" spans="1:12" x14ac:dyDescent="0.15">
      <c r="A18" s="78" t="s">
        <v>73</v>
      </c>
      <c r="B18" s="111"/>
      <c r="C18" s="112"/>
      <c r="D18" s="30">
        <v>7</v>
      </c>
      <c r="E18" s="77">
        <f t="shared" si="2"/>
        <v>135.59999999999997</v>
      </c>
      <c r="F18" s="79">
        <f>IFERROR(LARGE((C18,E18),1),"0")</f>
        <v>135.59999999999997</v>
      </c>
      <c r="G18" s="116">
        <f t="shared" si="3"/>
        <v>7</v>
      </c>
      <c r="H18" s="16"/>
      <c r="I18" s="1"/>
      <c r="J18" s="25">
        <f t="shared" si="0"/>
        <v>15</v>
      </c>
      <c r="K18" s="27">
        <f t="shared" si="1"/>
        <v>116.39999999999992</v>
      </c>
      <c r="L18" s="1"/>
    </row>
    <row r="19" spans="1:12" x14ac:dyDescent="0.15">
      <c r="A19" s="78" t="s">
        <v>218</v>
      </c>
      <c r="B19" s="111"/>
      <c r="C19" s="112"/>
      <c r="D19" s="77">
        <v>8</v>
      </c>
      <c r="E19" s="77">
        <f t="shared" si="2"/>
        <v>133.19999999999996</v>
      </c>
      <c r="F19" s="79">
        <f>IFERROR(LARGE((C19,E19),1),"0")</f>
        <v>133.19999999999996</v>
      </c>
      <c r="G19" s="116">
        <f t="shared" si="3"/>
        <v>8</v>
      </c>
      <c r="H19" s="31"/>
      <c r="I19" s="1"/>
      <c r="J19" s="25">
        <f t="shared" si="0"/>
        <v>16</v>
      </c>
      <c r="K19" s="27">
        <f t="shared" si="1"/>
        <v>113.99999999999991</v>
      </c>
      <c r="L19" s="1"/>
    </row>
    <row r="20" spans="1:12" x14ac:dyDescent="0.15">
      <c r="A20" s="78" t="s">
        <v>164</v>
      </c>
      <c r="B20" s="111"/>
      <c r="C20" s="112"/>
      <c r="D20" s="77">
        <v>8</v>
      </c>
      <c r="E20" s="77">
        <f t="shared" si="2"/>
        <v>133.19999999999996</v>
      </c>
      <c r="F20" s="79">
        <f>IFERROR(LARGE((C20,E20),1),"0")</f>
        <v>133.19999999999996</v>
      </c>
      <c r="G20" s="116">
        <f t="shared" si="3"/>
        <v>8</v>
      </c>
      <c r="H20" s="31"/>
      <c r="I20" s="1"/>
      <c r="J20" s="25">
        <f t="shared" si="0"/>
        <v>17</v>
      </c>
      <c r="K20" s="27">
        <f t="shared" si="1"/>
        <v>111.59999999999991</v>
      </c>
      <c r="L20" s="1"/>
    </row>
    <row r="21" spans="1:12" x14ac:dyDescent="0.15">
      <c r="A21" s="80" t="s">
        <v>64</v>
      </c>
      <c r="B21" s="111"/>
      <c r="C21" s="112"/>
      <c r="D21" s="77">
        <v>10</v>
      </c>
      <c r="E21" s="77">
        <f t="shared" si="2"/>
        <v>128.39999999999995</v>
      </c>
      <c r="F21" s="79">
        <f>IFERROR(LARGE((C21,E21),1),"0")</f>
        <v>128.39999999999995</v>
      </c>
      <c r="G21" s="116">
        <f t="shared" si="3"/>
        <v>10</v>
      </c>
      <c r="H21" s="31"/>
      <c r="I21" s="1"/>
      <c r="J21" s="25">
        <f t="shared" si="0"/>
        <v>18</v>
      </c>
      <c r="K21" s="27">
        <f t="shared" si="1"/>
        <v>109.1999999999999</v>
      </c>
      <c r="L21" s="1"/>
    </row>
    <row r="22" spans="1:12" x14ac:dyDescent="0.15">
      <c r="A22" s="78" t="s">
        <v>174</v>
      </c>
      <c r="B22" s="111"/>
      <c r="C22" s="112"/>
      <c r="D22" s="77">
        <v>10</v>
      </c>
      <c r="E22" s="77">
        <f t="shared" si="2"/>
        <v>128.39999999999995</v>
      </c>
      <c r="F22" s="79">
        <f>IFERROR(LARGE((C22,E22),1),"0")</f>
        <v>128.39999999999995</v>
      </c>
      <c r="G22" s="116">
        <f t="shared" si="3"/>
        <v>10</v>
      </c>
      <c r="H22" s="33"/>
      <c r="I22" s="1"/>
      <c r="J22" s="25">
        <f t="shared" si="0"/>
        <v>19</v>
      </c>
      <c r="K22" s="27">
        <f t="shared" si="1"/>
        <v>106.7999999999999</v>
      </c>
      <c r="L22" s="1"/>
    </row>
    <row r="23" spans="1:12" x14ac:dyDescent="0.15">
      <c r="A23" s="78" t="s">
        <v>165</v>
      </c>
      <c r="B23" s="111"/>
      <c r="C23" s="112"/>
      <c r="D23" s="77">
        <v>12</v>
      </c>
      <c r="E23" s="77">
        <f t="shared" si="2"/>
        <v>123.59999999999994</v>
      </c>
      <c r="F23" s="79">
        <f>IFERROR(LARGE((C23,E23),1),"0")</f>
        <v>123.59999999999994</v>
      </c>
      <c r="G23" s="116">
        <f t="shared" si="3"/>
        <v>12</v>
      </c>
      <c r="H23" s="31"/>
      <c r="I23" s="1"/>
      <c r="J23" s="25">
        <f t="shared" si="0"/>
        <v>20</v>
      </c>
      <c r="K23" s="27">
        <f t="shared" si="1"/>
        <v>104.39999999999989</v>
      </c>
      <c r="L23" s="1"/>
    </row>
    <row r="24" spans="1:12" x14ac:dyDescent="0.15">
      <c r="A24" s="61" t="s">
        <v>173</v>
      </c>
      <c r="B24" s="111"/>
      <c r="C24" s="112"/>
      <c r="D24" s="77">
        <v>13</v>
      </c>
      <c r="E24" s="77">
        <f t="shared" si="2"/>
        <v>121.19999999999993</v>
      </c>
      <c r="F24" s="79">
        <f>IFERROR(LARGE((C24,E24),1),"0")</f>
        <v>121.19999999999993</v>
      </c>
      <c r="G24" s="116">
        <f t="shared" si="3"/>
        <v>13</v>
      </c>
      <c r="H24" s="31"/>
      <c r="I24" s="1"/>
      <c r="J24" s="25">
        <f t="shared" si="0"/>
        <v>21</v>
      </c>
      <c r="K24" s="27">
        <f t="shared" si="1"/>
        <v>101.99999999999989</v>
      </c>
      <c r="L24" s="1"/>
    </row>
    <row r="25" spans="1:12" x14ac:dyDescent="0.15">
      <c r="A25" s="78" t="s">
        <v>180</v>
      </c>
      <c r="B25" s="111"/>
      <c r="C25" s="112"/>
      <c r="D25" s="77">
        <v>14</v>
      </c>
      <c r="E25" s="77">
        <f t="shared" si="2"/>
        <v>118.79999999999993</v>
      </c>
      <c r="F25" s="79">
        <f>IFERROR(LARGE((C25,E25),1),"0")</f>
        <v>118.79999999999993</v>
      </c>
      <c r="G25" s="116">
        <f t="shared" si="3"/>
        <v>14</v>
      </c>
      <c r="H25" s="31"/>
      <c r="I25" s="1"/>
      <c r="J25" s="25">
        <f t="shared" si="0"/>
        <v>22</v>
      </c>
      <c r="K25" s="27">
        <f t="shared" si="1"/>
        <v>99.599999999999881</v>
      </c>
      <c r="L25" s="1"/>
    </row>
    <row r="26" spans="1:12" x14ac:dyDescent="0.15">
      <c r="A26" s="61" t="s">
        <v>166</v>
      </c>
      <c r="B26" s="113"/>
      <c r="C26" s="114"/>
      <c r="D26" s="77">
        <v>15</v>
      </c>
      <c r="E26" s="77">
        <f t="shared" si="2"/>
        <v>116.39999999999992</v>
      </c>
      <c r="F26" s="79">
        <f>IFERROR(LARGE((C26,E26),1),"0")</f>
        <v>116.39999999999992</v>
      </c>
      <c r="G26" s="116">
        <f t="shared" si="3"/>
        <v>15</v>
      </c>
      <c r="H26" s="31"/>
      <c r="I26" s="1"/>
      <c r="J26" s="25">
        <f t="shared" si="0"/>
        <v>23</v>
      </c>
      <c r="K26" s="27">
        <f t="shared" si="1"/>
        <v>97.199999999999875</v>
      </c>
      <c r="L26" s="1"/>
    </row>
    <row r="27" spans="1:12" x14ac:dyDescent="0.15">
      <c r="A27" s="61" t="s">
        <v>167</v>
      </c>
      <c r="B27" s="113"/>
      <c r="C27" s="114"/>
      <c r="D27" s="77">
        <v>16</v>
      </c>
      <c r="E27" s="77">
        <f t="shared" si="2"/>
        <v>113.99999999999991</v>
      </c>
      <c r="F27" s="79">
        <f>IFERROR(LARGE((C27,E27),1),"0")</f>
        <v>113.99999999999991</v>
      </c>
      <c r="G27" s="116">
        <f t="shared" si="3"/>
        <v>16</v>
      </c>
      <c r="H27" s="31"/>
      <c r="I27" s="1"/>
      <c r="J27" s="25">
        <f t="shared" si="0"/>
        <v>24</v>
      </c>
      <c r="K27" s="27">
        <f t="shared" si="1"/>
        <v>94.799999999999869</v>
      </c>
      <c r="L27" s="1"/>
    </row>
    <row r="28" spans="1:12" x14ac:dyDescent="0.15">
      <c r="A28" s="61" t="s">
        <v>68</v>
      </c>
      <c r="B28" s="113"/>
      <c r="C28" s="114"/>
      <c r="D28" s="77">
        <v>17</v>
      </c>
      <c r="E28" s="77">
        <f t="shared" si="2"/>
        <v>111.59999999999991</v>
      </c>
      <c r="F28" s="79">
        <f>IFERROR(LARGE((C28,E28),1),"0")</f>
        <v>111.59999999999991</v>
      </c>
      <c r="G28" s="116">
        <f t="shared" si="3"/>
        <v>17</v>
      </c>
      <c r="H28" s="31"/>
      <c r="I28" s="1"/>
      <c r="J28" s="25">
        <f t="shared" si="0"/>
        <v>25</v>
      </c>
      <c r="K28" s="27">
        <f t="shared" si="1"/>
        <v>92.399999999999864</v>
      </c>
      <c r="L28" s="1"/>
    </row>
    <row r="29" spans="1:12" x14ac:dyDescent="0.15">
      <c r="A29" s="61" t="s">
        <v>212</v>
      </c>
      <c r="B29" s="113"/>
      <c r="C29" s="114"/>
      <c r="D29" s="77">
        <v>18</v>
      </c>
      <c r="E29" s="77">
        <f t="shared" si="2"/>
        <v>109.1999999999999</v>
      </c>
      <c r="F29" s="79">
        <f>IFERROR(LARGE((C29,E29),1),"0")</f>
        <v>109.1999999999999</v>
      </c>
      <c r="G29" s="116">
        <f t="shared" si="3"/>
        <v>18</v>
      </c>
      <c r="H29" s="16"/>
      <c r="I29" s="1"/>
      <c r="J29" s="25">
        <f t="shared" si="0"/>
        <v>26</v>
      </c>
      <c r="K29" s="27">
        <f t="shared" si="1"/>
        <v>89.999999999999858</v>
      </c>
      <c r="L29" s="1"/>
    </row>
    <row r="30" spans="1:12" x14ac:dyDescent="0.15">
      <c r="A30" s="61" t="s">
        <v>187</v>
      </c>
      <c r="B30" s="113"/>
      <c r="C30" s="114"/>
      <c r="D30" s="77">
        <v>19</v>
      </c>
      <c r="E30" s="77">
        <f t="shared" si="2"/>
        <v>106.7999999999999</v>
      </c>
      <c r="F30" s="79">
        <f>IFERROR(LARGE((C30,E30),1),"0")</f>
        <v>106.7999999999999</v>
      </c>
      <c r="G30" s="116">
        <f t="shared" si="3"/>
        <v>19</v>
      </c>
      <c r="H30" s="16"/>
      <c r="I30" s="1"/>
      <c r="J30" s="25">
        <f t="shared" si="0"/>
        <v>27</v>
      </c>
      <c r="K30" s="27">
        <f t="shared" si="1"/>
        <v>87.599999999999852</v>
      </c>
      <c r="L30" s="1"/>
    </row>
    <row r="31" spans="1:12" x14ac:dyDescent="0.15">
      <c r="A31" s="61" t="s">
        <v>213</v>
      </c>
      <c r="B31" s="113"/>
      <c r="C31" s="114"/>
      <c r="D31" s="77">
        <v>20</v>
      </c>
      <c r="E31" s="77">
        <f t="shared" si="2"/>
        <v>104.39999999999989</v>
      </c>
      <c r="F31" s="79">
        <f>IFERROR(LARGE((C31,E31),1),"0")</f>
        <v>104.39999999999989</v>
      </c>
      <c r="G31" s="116">
        <f t="shared" si="3"/>
        <v>20</v>
      </c>
      <c r="H31" s="16"/>
      <c r="I31" s="1"/>
      <c r="J31" s="25">
        <f t="shared" si="0"/>
        <v>28</v>
      </c>
      <c r="K31" s="27">
        <f t="shared" si="1"/>
        <v>85.199999999999847</v>
      </c>
      <c r="L31" s="1"/>
    </row>
    <row r="32" spans="1:12" x14ac:dyDescent="0.15">
      <c r="A32" s="61" t="s">
        <v>211</v>
      </c>
      <c r="B32" s="113"/>
      <c r="C32" s="114"/>
      <c r="D32" s="134">
        <v>21</v>
      </c>
      <c r="E32" s="77">
        <f t="shared" si="2"/>
        <v>101.99999999999989</v>
      </c>
      <c r="F32" s="79">
        <f>IFERROR(LARGE((C32,E32),1),"0")</f>
        <v>101.99999999999989</v>
      </c>
      <c r="G32" s="116">
        <f t="shared" si="3"/>
        <v>21</v>
      </c>
      <c r="H32" s="16"/>
      <c r="I32" s="1"/>
      <c r="J32" s="25">
        <f t="shared" si="0"/>
        <v>29</v>
      </c>
      <c r="K32" s="27">
        <f t="shared" si="1"/>
        <v>82.799999999999841</v>
      </c>
      <c r="L32" s="1"/>
    </row>
    <row r="33" spans="1:12" x14ac:dyDescent="0.15">
      <c r="A33" s="61" t="s">
        <v>176</v>
      </c>
      <c r="B33" s="113"/>
      <c r="C33" s="114"/>
      <c r="D33" s="134">
        <v>21</v>
      </c>
      <c r="E33" s="77">
        <f t="shared" si="2"/>
        <v>101.99999999999989</v>
      </c>
      <c r="F33" s="79">
        <f>IFERROR(LARGE((C33,E33),1),"0")</f>
        <v>101.99999999999989</v>
      </c>
      <c r="G33" s="116">
        <f t="shared" si="3"/>
        <v>21</v>
      </c>
      <c r="I33" s="1"/>
      <c r="J33" s="25">
        <f t="shared" si="0"/>
        <v>30</v>
      </c>
      <c r="K33" s="27">
        <f t="shared" si="1"/>
        <v>80.399999999999835</v>
      </c>
      <c r="L33" s="1"/>
    </row>
    <row r="34" spans="1:12" x14ac:dyDescent="0.15">
      <c r="A34" s="61" t="s">
        <v>117</v>
      </c>
      <c r="B34" s="113"/>
      <c r="C34" s="114"/>
      <c r="D34" s="133">
        <v>23</v>
      </c>
      <c r="E34" s="77">
        <f t="shared" si="2"/>
        <v>97.199999999999875</v>
      </c>
      <c r="F34" s="79">
        <f>IFERROR(LARGE((C34,E34),1),"0")</f>
        <v>97.199999999999875</v>
      </c>
      <c r="G34" s="116">
        <f t="shared" si="3"/>
        <v>23</v>
      </c>
      <c r="I34" s="1"/>
      <c r="J34" s="25">
        <f t="shared" si="0"/>
        <v>31</v>
      </c>
      <c r="K34" s="27">
        <f t="shared" si="1"/>
        <v>77.999999999999829</v>
      </c>
      <c r="L34" s="1"/>
    </row>
    <row r="35" spans="1:12" x14ac:dyDescent="0.15">
      <c r="A35" s="61" t="s">
        <v>186</v>
      </c>
      <c r="B35" s="113"/>
      <c r="C35" s="114"/>
      <c r="D35" s="133">
        <v>23</v>
      </c>
      <c r="E35" s="77">
        <f t="shared" si="2"/>
        <v>97.199999999999875</v>
      </c>
      <c r="F35" s="79">
        <f>IFERROR(LARGE((C35,E35),1),"0")</f>
        <v>97.199999999999875</v>
      </c>
      <c r="G35" s="116">
        <f t="shared" si="3"/>
        <v>23</v>
      </c>
      <c r="I35" s="1"/>
      <c r="J35" s="25">
        <f t="shared" si="0"/>
        <v>32</v>
      </c>
      <c r="K35" s="27">
        <f t="shared" si="1"/>
        <v>75.599999999999824</v>
      </c>
      <c r="L35" s="1"/>
    </row>
    <row r="36" spans="1:12" x14ac:dyDescent="0.15">
      <c r="A36" s="61" t="s">
        <v>111</v>
      </c>
      <c r="B36" s="113"/>
      <c r="C36" s="114"/>
      <c r="D36" s="133">
        <v>23</v>
      </c>
      <c r="E36" s="77">
        <f t="shared" si="2"/>
        <v>97.199999999999875</v>
      </c>
      <c r="F36" s="79">
        <f>IFERROR(LARGE((C36,E36),1),"0")</f>
        <v>97.199999999999875</v>
      </c>
      <c r="G36" s="116">
        <f t="shared" si="3"/>
        <v>23</v>
      </c>
      <c r="I36" s="1"/>
      <c r="J36" s="25">
        <f t="shared" si="0"/>
        <v>33</v>
      </c>
      <c r="K36" s="27">
        <f t="shared" si="1"/>
        <v>73.199999999999818</v>
      </c>
      <c r="L36" s="1"/>
    </row>
    <row r="37" spans="1:12" x14ac:dyDescent="0.15">
      <c r="A37" s="61" t="s">
        <v>215</v>
      </c>
      <c r="B37" s="113"/>
      <c r="C37" s="114"/>
      <c r="D37" s="77">
        <v>26</v>
      </c>
      <c r="E37" s="77">
        <f t="shared" si="2"/>
        <v>89.999999999999858</v>
      </c>
      <c r="F37" s="79">
        <f>IFERROR(LARGE((C37,E37),1),"0")</f>
        <v>89.999999999999858</v>
      </c>
      <c r="G37" s="116">
        <f t="shared" si="3"/>
        <v>26</v>
      </c>
      <c r="I37" s="1"/>
      <c r="J37" s="25">
        <f t="shared" si="0"/>
        <v>34</v>
      </c>
      <c r="K37" s="27">
        <f t="shared" si="1"/>
        <v>70.799999999999812</v>
      </c>
      <c r="L37" s="1"/>
    </row>
    <row r="38" spans="1:12" x14ac:dyDescent="0.15">
      <c r="A38" s="61" t="s">
        <v>190</v>
      </c>
      <c r="B38" s="113"/>
      <c r="C38" s="114"/>
      <c r="D38" s="77">
        <v>27</v>
      </c>
      <c r="E38" s="77">
        <f t="shared" si="2"/>
        <v>87.599999999999852</v>
      </c>
      <c r="F38" s="79">
        <f>IFERROR(LARGE((C38,E38),1),"0")</f>
        <v>87.599999999999852</v>
      </c>
      <c r="G38" s="116">
        <f t="shared" si="3"/>
        <v>27</v>
      </c>
      <c r="I38" s="1"/>
      <c r="J38" s="25">
        <f t="shared" si="0"/>
        <v>35</v>
      </c>
      <c r="K38" s="27">
        <f t="shared" si="1"/>
        <v>68.399999999999807</v>
      </c>
      <c r="L38" s="1"/>
    </row>
    <row r="39" spans="1:12" x14ac:dyDescent="0.15">
      <c r="A39" s="61" t="s">
        <v>77</v>
      </c>
      <c r="B39" s="113"/>
      <c r="C39" s="114"/>
      <c r="D39" s="77">
        <v>28</v>
      </c>
      <c r="E39" s="77">
        <f t="shared" si="2"/>
        <v>85.199999999999847</v>
      </c>
      <c r="F39" s="79">
        <f>IFERROR(LARGE((C39,E39),1),"0")</f>
        <v>85.199999999999847</v>
      </c>
      <c r="G39" s="116">
        <f t="shared" si="3"/>
        <v>28</v>
      </c>
      <c r="I39" s="1"/>
      <c r="J39" s="25">
        <f t="shared" si="0"/>
        <v>36</v>
      </c>
      <c r="K39" s="27">
        <f t="shared" si="1"/>
        <v>65.999999999999801</v>
      </c>
      <c r="L39" s="1"/>
    </row>
    <row r="40" spans="1:12" x14ac:dyDescent="0.15">
      <c r="A40" s="61" t="s">
        <v>177</v>
      </c>
      <c r="B40" s="113"/>
      <c r="C40" s="114"/>
      <c r="D40" s="77">
        <v>29</v>
      </c>
      <c r="E40" s="77">
        <f t="shared" si="2"/>
        <v>82.799999999999841</v>
      </c>
      <c r="F40" s="79">
        <f>IFERROR(LARGE((C40,E40),1),"0")</f>
        <v>82.799999999999841</v>
      </c>
      <c r="G40" s="116">
        <f t="shared" si="3"/>
        <v>29</v>
      </c>
      <c r="I40" s="1"/>
      <c r="J40" s="25">
        <f t="shared" si="0"/>
        <v>37</v>
      </c>
      <c r="K40" s="27">
        <f t="shared" si="1"/>
        <v>63.599999999999802</v>
      </c>
      <c r="L40" s="1"/>
    </row>
    <row r="41" spans="1:12" x14ac:dyDescent="0.15">
      <c r="A41" s="61" t="s">
        <v>220</v>
      </c>
      <c r="B41" s="113"/>
      <c r="C41" s="114"/>
      <c r="D41" s="77">
        <v>30</v>
      </c>
      <c r="E41" s="77">
        <f t="shared" si="2"/>
        <v>80.399999999999835</v>
      </c>
      <c r="F41" s="79">
        <f>IFERROR(LARGE((C41,E41),1),"0")</f>
        <v>80.399999999999835</v>
      </c>
      <c r="G41" s="116">
        <f t="shared" si="3"/>
        <v>30</v>
      </c>
      <c r="I41" s="1"/>
      <c r="J41" s="25">
        <f t="shared" si="0"/>
        <v>38</v>
      </c>
      <c r="K41" s="27">
        <f t="shared" si="1"/>
        <v>61.199999999999804</v>
      </c>
      <c r="L41" s="1"/>
    </row>
    <row r="42" spans="1:12" x14ac:dyDescent="0.15">
      <c r="A42" s="61" t="s">
        <v>219</v>
      </c>
      <c r="B42" s="113"/>
      <c r="C42" s="114"/>
      <c r="D42" s="77">
        <v>31</v>
      </c>
      <c r="E42" s="77">
        <f t="shared" si="2"/>
        <v>77.999999999999829</v>
      </c>
      <c r="F42" s="79">
        <f>IFERROR(LARGE((C42,E42),1),"0")</f>
        <v>77.999999999999829</v>
      </c>
      <c r="G42" s="116">
        <f t="shared" si="3"/>
        <v>31</v>
      </c>
      <c r="I42" s="1"/>
      <c r="J42" s="25">
        <f t="shared" si="0"/>
        <v>39</v>
      </c>
      <c r="K42" s="27">
        <f t="shared" si="1"/>
        <v>58.799999999999805</v>
      </c>
      <c r="L42" s="1"/>
    </row>
    <row r="43" spans="1:12" x14ac:dyDescent="0.15">
      <c r="A43" s="61" t="s">
        <v>183</v>
      </c>
      <c r="B43" s="113"/>
      <c r="C43" s="114"/>
      <c r="D43" s="77">
        <v>32</v>
      </c>
      <c r="E43" s="77">
        <f t="shared" si="2"/>
        <v>75.599999999999824</v>
      </c>
      <c r="F43" s="79">
        <f>IFERROR(LARGE((C43,E43),1),"0")</f>
        <v>75.599999999999824</v>
      </c>
      <c r="G43" s="116">
        <f t="shared" si="3"/>
        <v>32</v>
      </c>
      <c r="I43" s="1"/>
      <c r="J43" s="25">
        <f t="shared" si="0"/>
        <v>40</v>
      </c>
      <c r="K43" s="27">
        <f t="shared" si="1"/>
        <v>56.399999999999807</v>
      </c>
      <c r="L43" s="1"/>
    </row>
    <row r="44" spans="1:12" x14ac:dyDescent="0.15">
      <c r="A44" s="61" t="s">
        <v>216</v>
      </c>
      <c r="B44" s="113"/>
      <c r="C44" s="114"/>
      <c r="D44" s="77">
        <v>33</v>
      </c>
      <c r="E44" s="77">
        <f t="shared" si="2"/>
        <v>73.199999999999818</v>
      </c>
      <c r="F44" s="79">
        <f>IFERROR(LARGE((C44,E44),1),"0")</f>
        <v>73.199999999999818</v>
      </c>
      <c r="G44" s="116">
        <f t="shared" si="3"/>
        <v>33</v>
      </c>
      <c r="I44" s="1"/>
      <c r="J44" s="25">
        <f t="shared" si="0"/>
        <v>41</v>
      </c>
      <c r="K44" s="27">
        <f t="shared" si="1"/>
        <v>53.999999999999808</v>
      </c>
      <c r="L44" s="1"/>
    </row>
    <row r="45" spans="1:12" x14ac:dyDescent="0.15">
      <c r="A45" s="61" t="s">
        <v>178</v>
      </c>
      <c r="B45" s="113"/>
      <c r="C45" s="114"/>
      <c r="D45" s="77">
        <v>34</v>
      </c>
      <c r="E45" s="77">
        <f t="shared" si="2"/>
        <v>70.799999999999812</v>
      </c>
      <c r="F45" s="79">
        <f>IFERROR(LARGE((C45,E45),1),"0")</f>
        <v>70.799999999999812</v>
      </c>
      <c r="G45" s="116">
        <f t="shared" si="3"/>
        <v>34</v>
      </c>
      <c r="I45" s="1"/>
      <c r="J45" s="25">
        <f t="shared" si="0"/>
        <v>42</v>
      </c>
      <c r="K45" s="27">
        <f t="shared" si="1"/>
        <v>51.59999999999981</v>
      </c>
      <c r="L45" s="1"/>
    </row>
    <row r="46" spans="1:12" x14ac:dyDescent="0.15">
      <c r="A46" s="61" t="s">
        <v>69</v>
      </c>
      <c r="B46" s="113"/>
      <c r="C46" s="114"/>
      <c r="D46" s="77">
        <v>35</v>
      </c>
      <c r="E46" s="77">
        <f t="shared" si="2"/>
        <v>68.399999999999807</v>
      </c>
      <c r="F46" s="79">
        <f>IFERROR(LARGE((C46,E46),1),"0")</f>
        <v>68.399999999999807</v>
      </c>
      <c r="G46" s="116">
        <f t="shared" si="3"/>
        <v>35</v>
      </c>
      <c r="I46" s="1"/>
      <c r="J46" s="25">
        <f t="shared" si="0"/>
        <v>43</v>
      </c>
      <c r="K46" s="27">
        <f t="shared" si="1"/>
        <v>49.199999999999811</v>
      </c>
      <c r="L46" s="1"/>
    </row>
    <row r="47" spans="1:12" x14ac:dyDescent="0.15">
      <c r="A47" s="61" t="s">
        <v>191</v>
      </c>
      <c r="B47" s="113"/>
      <c r="C47" s="114"/>
      <c r="D47" s="77">
        <v>36</v>
      </c>
      <c r="E47" s="77">
        <f t="shared" si="2"/>
        <v>65.999999999999801</v>
      </c>
      <c r="F47" s="79">
        <f>IFERROR(LARGE((C47,E47),1),"0")</f>
        <v>65.999999999999801</v>
      </c>
      <c r="G47" s="116">
        <f t="shared" si="3"/>
        <v>36</v>
      </c>
      <c r="I47" s="1"/>
      <c r="J47" s="25">
        <f t="shared" si="0"/>
        <v>44</v>
      </c>
      <c r="K47" s="27">
        <f t="shared" si="1"/>
        <v>46.799999999999812</v>
      </c>
      <c r="L47" s="1"/>
    </row>
    <row r="48" spans="1:12" x14ac:dyDescent="0.15">
      <c r="A48" s="61" t="s">
        <v>108</v>
      </c>
      <c r="B48" s="113"/>
      <c r="C48" s="114"/>
      <c r="D48" s="77">
        <v>37</v>
      </c>
      <c r="E48" s="77">
        <f t="shared" si="2"/>
        <v>63.599999999999802</v>
      </c>
      <c r="F48" s="79">
        <f>IFERROR(LARGE((C48,E48),1),"0")</f>
        <v>63.599999999999802</v>
      </c>
      <c r="G48" s="116">
        <f t="shared" si="3"/>
        <v>37</v>
      </c>
      <c r="I48" s="1"/>
      <c r="J48" s="25">
        <f t="shared" si="0"/>
        <v>45</v>
      </c>
      <c r="K48" s="27">
        <f t="shared" si="1"/>
        <v>44.399999999999814</v>
      </c>
      <c r="L48" s="1"/>
    </row>
    <row r="49" spans="1:12" x14ac:dyDescent="0.15">
      <c r="A49" s="61" t="s">
        <v>222</v>
      </c>
      <c r="B49" s="113"/>
      <c r="C49" s="114"/>
      <c r="D49" s="77">
        <v>38</v>
      </c>
      <c r="E49" s="77">
        <f t="shared" si="2"/>
        <v>61.199999999999804</v>
      </c>
      <c r="F49" s="79">
        <f>IFERROR(LARGE((C49,E49),1),"0")</f>
        <v>61.199999999999804</v>
      </c>
      <c r="G49" s="116">
        <f t="shared" si="3"/>
        <v>38</v>
      </c>
      <c r="I49" s="1"/>
      <c r="J49" s="25">
        <f t="shared" si="0"/>
        <v>46</v>
      </c>
      <c r="K49" s="27">
        <f t="shared" si="1"/>
        <v>41.999999999999815</v>
      </c>
      <c r="L49" s="1"/>
    </row>
    <row r="50" spans="1:12" x14ac:dyDescent="0.15">
      <c r="A50" s="61" t="s">
        <v>189</v>
      </c>
      <c r="B50" s="113"/>
      <c r="C50" s="114"/>
      <c r="D50" s="77">
        <v>39</v>
      </c>
      <c r="E50" s="77">
        <f t="shared" si="2"/>
        <v>58.799999999999805</v>
      </c>
      <c r="F50" s="79">
        <f>IFERROR(LARGE((C50,E50),1),"0")</f>
        <v>58.799999999999805</v>
      </c>
      <c r="G50" s="116">
        <f t="shared" si="3"/>
        <v>39</v>
      </c>
      <c r="I50" s="1"/>
      <c r="J50" s="25">
        <f t="shared" si="0"/>
        <v>47</v>
      </c>
      <c r="K50" s="27">
        <f t="shared" si="1"/>
        <v>39.599999999999817</v>
      </c>
      <c r="L50" s="1"/>
    </row>
    <row r="51" spans="1:12" x14ac:dyDescent="0.15">
      <c r="A51" s="61" t="s">
        <v>221</v>
      </c>
      <c r="B51" s="113"/>
      <c r="C51" s="114"/>
      <c r="D51" s="77">
        <v>40</v>
      </c>
      <c r="E51" s="77">
        <f t="shared" si="2"/>
        <v>56.399999999999807</v>
      </c>
      <c r="F51" s="79">
        <f>IFERROR(LARGE((C51,E51),1),"0")</f>
        <v>56.399999999999807</v>
      </c>
      <c r="G51" s="116">
        <f t="shared" si="3"/>
        <v>40</v>
      </c>
      <c r="I51" s="1"/>
      <c r="J51" s="25">
        <f t="shared" si="0"/>
        <v>48</v>
      </c>
      <c r="K51" s="27">
        <f t="shared" si="1"/>
        <v>37.199999999999818</v>
      </c>
      <c r="L51" s="1"/>
    </row>
    <row r="52" spans="1:12" x14ac:dyDescent="0.15">
      <c r="A52" s="61" t="s">
        <v>179</v>
      </c>
      <c r="B52" s="113"/>
      <c r="C52" s="114"/>
      <c r="D52" s="77">
        <v>41</v>
      </c>
      <c r="E52" s="77">
        <f t="shared" si="2"/>
        <v>53.999999999999808</v>
      </c>
      <c r="F52" s="79">
        <f>IFERROR(LARGE((C52,E52),1),"0")</f>
        <v>53.999999999999808</v>
      </c>
      <c r="G52" s="116">
        <f t="shared" si="3"/>
        <v>41</v>
      </c>
      <c r="I52" s="1"/>
      <c r="J52" s="25">
        <f t="shared" si="0"/>
        <v>49</v>
      </c>
      <c r="K52" s="27">
        <f t="shared" si="1"/>
        <v>34.79999999999982</v>
      </c>
      <c r="L52" s="1"/>
    </row>
    <row r="53" spans="1:12" x14ac:dyDescent="0.15">
      <c r="A53" s="61" t="s">
        <v>185</v>
      </c>
      <c r="B53" s="113"/>
      <c r="C53" s="114"/>
      <c r="D53" s="77">
        <v>42</v>
      </c>
      <c r="E53" s="77">
        <f t="shared" si="2"/>
        <v>51.59999999999981</v>
      </c>
      <c r="F53" s="79">
        <f>IFERROR(LARGE((C53,E53),1),"0")</f>
        <v>51.59999999999981</v>
      </c>
      <c r="G53" s="116">
        <f t="shared" si="3"/>
        <v>42</v>
      </c>
      <c r="I53" s="1"/>
      <c r="J53" s="25">
        <f t="shared" si="0"/>
        <v>50</v>
      </c>
      <c r="K53" s="27">
        <f t="shared" si="1"/>
        <v>32.399999999999821</v>
      </c>
      <c r="L53" s="1"/>
    </row>
    <row r="54" spans="1:12" x14ac:dyDescent="0.15">
      <c r="A54" s="61" t="s">
        <v>170</v>
      </c>
      <c r="B54" s="113"/>
      <c r="C54" s="114"/>
      <c r="D54" s="77">
        <v>43</v>
      </c>
      <c r="E54" s="77">
        <f t="shared" si="2"/>
        <v>49.199999999999811</v>
      </c>
      <c r="F54" s="79">
        <f>IFERROR(LARGE((C54,E54),1),"0")</f>
        <v>49.199999999999811</v>
      </c>
      <c r="G54" s="116">
        <f t="shared" si="3"/>
        <v>43</v>
      </c>
      <c r="I54" s="1"/>
      <c r="J54" s="25">
        <f t="shared" si="0"/>
        <v>51</v>
      </c>
      <c r="K54" s="27">
        <f t="shared" si="1"/>
        <v>29.999999999999822</v>
      </c>
      <c r="L54" s="1"/>
    </row>
    <row r="55" spans="1:12" x14ac:dyDescent="0.15">
      <c r="A55" s="61" t="s">
        <v>162</v>
      </c>
      <c r="B55" s="113"/>
      <c r="C55" s="114"/>
      <c r="D55" s="77">
        <v>44</v>
      </c>
      <c r="E55" s="77">
        <f t="shared" si="2"/>
        <v>46.799999999999812</v>
      </c>
      <c r="F55" s="79">
        <f>IFERROR(LARGE((C55,E55),1),"0")</f>
        <v>46.799999999999812</v>
      </c>
      <c r="G55" s="116">
        <f t="shared" si="3"/>
        <v>44</v>
      </c>
      <c r="I55" s="1"/>
      <c r="J55" s="25"/>
      <c r="K55" s="27"/>
      <c r="L55" s="1"/>
    </row>
    <row r="56" spans="1:12" x14ac:dyDescent="0.15">
      <c r="A56" s="61" t="s">
        <v>175</v>
      </c>
      <c r="B56" s="113"/>
      <c r="C56" s="114"/>
      <c r="D56" s="77" t="s">
        <v>142</v>
      </c>
      <c r="E56" s="77">
        <f t="shared" si="2"/>
        <v>0</v>
      </c>
      <c r="F56" s="79">
        <f>IFERROR(LARGE((C56,E56),1),"0")</f>
        <v>0</v>
      </c>
      <c r="G56" s="116" t="str">
        <f t="shared" si="3"/>
        <v>DNS</v>
      </c>
      <c r="I56" s="1"/>
      <c r="J56" s="25"/>
      <c r="K56" s="27"/>
      <c r="L56" s="1"/>
    </row>
    <row r="57" spans="1:12" x14ac:dyDescent="0.15">
      <c r="A57" s="61" t="s">
        <v>163</v>
      </c>
      <c r="B57" s="113"/>
      <c r="C57" s="114"/>
      <c r="D57" s="28" t="s">
        <v>142</v>
      </c>
      <c r="E57" s="77">
        <f t="shared" si="2"/>
        <v>0</v>
      </c>
      <c r="F57" s="79">
        <f>IFERROR(LARGE((C57,E57),1),"0")</f>
        <v>0</v>
      </c>
      <c r="G57" s="116" t="str">
        <f t="shared" si="3"/>
        <v>DNS</v>
      </c>
      <c r="I57" s="1"/>
      <c r="J57" s="25"/>
      <c r="K57" s="27"/>
      <c r="L57" s="1"/>
    </row>
    <row r="58" spans="1:12" x14ac:dyDescent="0.15">
      <c r="A58" s="61" t="s">
        <v>214</v>
      </c>
      <c r="B58" s="113"/>
      <c r="C58" s="114"/>
      <c r="D58" s="28" t="s">
        <v>142</v>
      </c>
      <c r="E58" s="77">
        <f t="shared" si="2"/>
        <v>0</v>
      </c>
      <c r="F58" s="79">
        <f>IFERROR(LARGE((C58,E58),1),"0")</f>
        <v>0</v>
      </c>
      <c r="G58" s="116" t="str">
        <f t="shared" si="3"/>
        <v>DNS</v>
      </c>
      <c r="I58" s="1"/>
      <c r="J58" s="25"/>
      <c r="K58" s="27"/>
      <c r="L58" s="1"/>
    </row>
    <row r="59" spans="1:12" x14ac:dyDescent="0.15">
      <c r="A59" s="61" t="s">
        <v>226</v>
      </c>
      <c r="B59" s="113"/>
      <c r="C59" s="114"/>
      <c r="D59" s="28" t="s">
        <v>142</v>
      </c>
      <c r="E59" s="77">
        <f t="shared" si="2"/>
        <v>0</v>
      </c>
      <c r="F59" s="79">
        <f>IFERROR(LARGE((C59,E59),1),"0")</f>
        <v>0</v>
      </c>
      <c r="G59" s="116" t="str">
        <f t="shared" si="3"/>
        <v>DNS</v>
      </c>
      <c r="I59" s="1"/>
      <c r="J59" s="25"/>
      <c r="K59" s="27"/>
      <c r="L59" s="1"/>
    </row>
    <row r="60" spans="1:12" x14ac:dyDescent="0.15">
      <c r="A60" s="61" t="s">
        <v>169</v>
      </c>
      <c r="B60" s="113"/>
      <c r="C60" s="114"/>
      <c r="D60" s="28" t="s">
        <v>142</v>
      </c>
      <c r="E60" s="77">
        <f t="shared" si="2"/>
        <v>0</v>
      </c>
      <c r="F60" s="79">
        <f>IFERROR(LARGE((C60,E60),1),"0")</f>
        <v>0</v>
      </c>
      <c r="G60" s="116" t="str">
        <f t="shared" si="3"/>
        <v>DNS</v>
      </c>
      <c r="I60" s="1"/>
      <c r="J60" s="25"/>
      <c r="K60" s="27"/>
      <c r="L60" s="1"/>
    </row>
    <row r="61" spans="1:12" x14ac:dyDescent="0.15">
      <c r="A61" s="61" t="s">
        <v>192</v>
      </c>
      <c r="B61" s="113"/>
      <c r="C61" s="114"/>
      <c r="D61" s="28" t="s">
        <v>142</v>
      </c>
      <c r="E61" s="77">
        <f t="shared" si="2"/>
        <v>0</v>
      </c>
      <c r="F61" s="79">
        <f>IFERROR(LARGE((C61,E61),1),"0")</f>
        <v>0</v>
      </c>
      <c r="G61" s="116" t="str">
        <f t="shared" si="3"/>
        <v>DNS</v>
      </c>
      <c r="J61" s="25"/>
      <c r="K61" s="27"/>
    </row>
    <row r="62" spans="1:12" x14ac:dyDescent="0.15">
      <c r="A62" s="61" t="s">
        <v>217</v>
      </c>
      <c r="B62" s="113"/>
      <c r="C62" s="114"/>
      <c r="D62" s="28" t="s">
        <v>142</v>
      </c>
      <c r="E62" s="77">
        <f t="shared" si="2"/>
        <v>0</v>
      </c>
      <c r="F62" s="79">
        <f>IFERROR(LARGE((C62,E62),1),"0")</f>
        <v>0</v>
      </c>
      <c r="G62" s="116" t="str">
        <f t="shared" si="3"/>
        <v>DNS</v>
      </c>
      <c r="J62" s="25"/>
      <c r="K62" s="27"/>
    </row>
    <row r="63" spans="1:12" x14ac:dyDescent="0.15">
      <c r="A63" s="61"/>
      <c r="B63" s="113"/>
      <c r="C63" s="114"/>
      <c r="D63" s="28"/>
      <c r="E63" s="77" t="str">
        <f t="shared" si="2"/>
        <v>0</v>
      </c>
      <c r="F63" s="79" t="str">
        <f>IFERROR(LARGE((C63,E63),1),"0")</f>
        <v>0</v>
      </c>
      <c r="G63" s="116">
        <f t="shared" si="3"/>
        <v>0</v>
      </c>
      <c r="J63" s="25"/>
      <c r="K63" s="27"/>
    </row>
    <row r="64" spans="1:12" x14ac:dyDescent="0.15">
      <c r="A64" s="61"/>
      <c r="B64" s="113"/>
      <c r="C64" s="114"/>
      <c r="D64" s="28"/>
      <c r="E64" s="77" t="str">
        <f t="shared" si="2"/>
        <v>0</v>
      </c>
      <c r="F64" s="79" t="str">
        <f>IFERROR(LARGE((C64,E64),1),"0")</f>
        <v>0</v>
      </c>
      <c r="G64" s="116">
        <f t="shared" si="3"/>
        <v>0</v>
      </c>
      <c r="J64" s="25" t="s">
        <v>142</v>
      </c>
      <c r="K64" s="27">
        <v>0</v>
      </c>
    </row>
    <row r="65" spans="10:11" x14ac:dyDescent="0.15">
      <c r="J65" s="25"/>
      <c r="K65" s="27"/>
    </row>
    <row r="66" spans="10:11" x14ac:dyDescent="0.15">
      <c r="J66" s="25"/>
      <c r="K66" s="27"/>
    </row>
    <row r="67" spans="10:11" x14ac:dyDescent="0.15">
      <c r="J67" s="25"/>
      <c r="K67" s="27"/>
    </row>
    <row r="68" spans="10:11" x14ac:dyDescent="0.15">
      <c r="J68" s="25"/>
      <c r="K68" s="27"/>
    </row>
    <row r="69" spans="10:11" x14ac:dyDescent="0.15">
      <c r="J69" s="25"/>
      <c r="K69" s="27"/>
    </row>
    <row r="70" spans="10:11" x14ac:dyDescent="0.15">
      <c r="J70" s="25"/>
      <c r="K70" s="27"/>
    </row>
    <row r="71" spans="10:11" x14ac:dyDescent="0.15">
      <c r="J71" s="25"/>
      <c r="K71" s="27"/>
    </row>
    <row r="72" spans="10:11" x14ac:dyDescent="0.15">
      <c r="J72" s="25"/>
      <c r="K72" s="27"/>
    </row>
    <row r="73" spans="10:11" x14ac:dyDescent="0.15">
      <c r="J73" s="25"/>
      <c r="K73" s="27"/>
    </row>
    <row r="74" spans="10:11" x14ac:dyDescent="0.15">
      <c r="J74" s="25"/>
      <c r="K74" s="27"/>
    </row>
    <row r="75" spans="10:11" x14ac:dyDescent="0.15">
      <c r="J75" s="25"/>
      <c r="K75" s="27"/>
    </row>
    <row r="76" spans="10:11" x14ac:dyDescent="0.15">
      <c r="J76" s="25"/>
      <c r="K76" s="27"/>
    </row>
    <row r="77" spans="10:11" x14ac:dyDescent="0.15">
      <c r="J77" s="25"/>
      <c r="K77" s="27"/>
    </row>
    <row r="78" spans="10:11" x14ac:dyDescent="0.15">
      <c r="J78" s="25"/>
      <c r="K78" s="27"/>
    </row>
    <row r="79" spans="10:11" x14ac:dyDescent="0.15">
      <c r="J79" s="25"/>
      <c r="K79" s="27"/>
    </row>
    <row r="80" spans="10:11" x14ac:dyDescent="0.15">
      <c r="J80" s="25"/>
      <c r="K80" s="27"/>
    </row>
    <row r="81" spans="10:11" x14ac:dyDescent="0.15">
      <c r="J81" s="25"/>
      <c r="K81" s="27"/>
    </row>
    <row r="82" spans="10:11" x14ac:dyDescent="0.15">
      <c r="J82" s="25"/>
      <c r="K82" s="27"/>
    </row>
    <row r="83" spans="10:11" x14ac:dyDescent="0.15">
      <c r="J83" s="25"/>
      <c r="K83" s="27"/>
    </row>
    <row r="84" spans="10:11" x14ac:dyDescent="0.15">
      <c r="J84" s="25"/>
      <c r="K84" s="27"/>
    </row>
    <row r="85" spans="10:11" x14ac:dyDescent="0.15">
      <c r="J85" s="25"/>
      <c r="K85" s="27"/>
    </row>
    <row r="86" spans="10:11" x14ac:dyDescent="0.15">
      <c r="J86" s="25"/>
      <c r="K86" s="27"/>
    </row>
    <row r="87" spans="10:11" x14ac:dyDescent="0.15">
      <c r="J87" s="25"/>
      <c r="K87" s="27"/>
    </row>
    <row r="88" spans="10:11" x14ac:dyDescent="0.15">
      <c r="J88" s="25"/>
      <c r="K88" s="27"/>
    </row>
    <row r="89" spans="10:11" x14ac:dyDescent="0.15">
      <c r="J89" s="25"/>
      <c r="K89" s="27"/>
    </row>
    <row r="90" spans="10:11" x14ac:dyDescent="0.15">
      <c r="J90" s="25"/>
      <c r="K90" s="27"/>
    </row>
    <row r="91" spans="10:11" x14ac:dyDescent="0.15">
      <c r="J91" s="25"/>
      <c r="K91" s="27"/>
    </row>
    <row r="92" spans="10:11" x14ac:dyDescent="0.15">
      <c r="J92" s="25"/>
      <c r="K92" s="27"/>
    </row>
    <row r="93" spans="10:11" x14ac:dyDescent="0.15">
      <c r="J93" s="25"/>
      <c r="K93" s="27"/>
    </row>
    <row r="94" spans="10:11" x14ac:dyDescent="0.15">
      <c r="J94" s="25"/>
      <c r="K94" s="27"/>
    </row>
    <row r="95" spans="10:11" x14ac:dyDescent="0.15">
      <c r="J95" s="25"/>
      <c r="K95" s="27"/>
    </row>
    <row r="96" spans="10:11" x14ac:dyDescent="0.15">
      <c r="J96" s="25"/>
      <c r="K96" s="27"/>
    </row>
    <row r="97" spans="10:11" x14ac:dyDescent="0.15">
      <c r="J97" s="25"/>
      <c r="K97" s="27"/>
    </row>
    <row r="98" spans="10:11" x14ac:dyDescent="0.15">
      <c r="J98" s="25"/>
      <c r="K98" s="27"/>
    </row>
    <row r="99" spans="10:11" x14ac:dyDescent="0.15">
      <c r="J99" s="25"/>
      <c r="K99" s="27"/>
    </row>
    <row r="100" spans="10:11" x14ac:dyDescent="0.15">
      <c r="J100" s="25"/>
      <c r="K100" s="27"/>
    </row>
    <row r="101" spans="10:11" x14ac:dyDescent="0.15">
      <c r="J101" s="25"/>
      <c r="K101" s="27"/>
    </row>
    <row r="102" spans="10:11" x14ac:dyDescent="0.15">
      <c r="J102" s="25"/>
      <c r="K102" s="27"/>
    </row>
    <row r="103" spans="10:11" x14ac:dyDescent="0.15">
      <c r="J103" s="25"/>
      <c r="K103" s="27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498" priority="31"/>
    <cfRule type="duplicateValues" dxfId="497" priority="32"/>
    <cfRule type="duplicateValues" dxfId="496" priority="33"/>
    <cfRule type="duplicateValues" dxfId="495" priority="34"/>
    <cfRule type="duplicateValues" dxfId="494" priority="35"/>
  </conditionalFormatting>
  <conditionalFormatting sqref="A16">
    <cfRule type="duplicateValues" dxfId="493" priority="26"/>
    <cfRule type="duplicateValues" dxfId="492" priority="27"/>
    <cfRule type="duplicateValues" dxfId="491" priority="28"/>
    <cfRule type="duplicateValues" dxfId="490" priority="29"/>
    <cfRule type="duplicateValues" dxfId="489" priority="30"/>
  </conditionalFormatting>
  <conditionalFormatting sqref="A18">
    <cfRule type="duplicateValues" dxfId="488" priority="21"/>
    <cfRule type="duplicateValues" dxfId="487" priority="22"/>
    <cfRule type="duplicateValues" dxfId="486" priority="23"/>
    <cfRule type="duplicateValues" dxfId="485" priority="24"/>
    <cfRule type="duplicateValues" dxfId="484" priority="25"/>
  </conditionalFormatting>
  <conditionalFormatting sqref="A19">
    <cfRule type="duplicateValues" dxfId="483" priority="36"/>
    <cfRule type="duplicateValues" dxfId="482" priority="37"/>
    <cfRule type="duplicateValues" dxfId="481" priority="38"/>
    <cfRule type="duplicateValues" dxfId="480" priority="39"/>
    <cfRule type="duplicateValues" dxfId="479" priority="40"/>
  </conditionalFormatting>
  <conditionalFormatting sqref="A20">
    <cfRule type="duplicateValues" dxfId="478" priority="1"/>
    <cfRule type="duplicateValues" dxfId="477" priority="2"/>
    <cfRule type="duplicateValues" dxfId="476" priority="3"/>
    <cfRule type="duplicateValues" dxfId="475" priority="4"/>
    <cfRule type="duplicateValues" dxfId="474" priority="5"/>
  </conditionalFormatting>
  <conditionalFormatting sqref="A22:A24">
    <cfRule type="duplicateValues" dxfId="473" priority="41"/>
    <cfRule type="duplicateValues" dxfId="472" priority="42"/>
    <cfRule type="duplicateValues" dxfId="471" priority="43"/>
    <cfRule type="duplicateValues" dxfId="470" priority="44"/>
    <cfRule type="duplicateValues" dxfId="469" priority="45"/>
  </conditionalFormatting>
  <conditionalFormatting sqref="A25">
    <cfRule type="duplicateValues" dxfId="468" priority="11"/>
    <cfRule type="duplicateValues" dxfId="467" priority="12"/>
    <cfRule type="duplicateValues" dxfId="466" priority="13"/>
    <cfRule type="duplicateValues" dxfId="465" priority="14"/>
    <cfRule type="duplicateValues" dxfId="464" priority="15"/>
  </conditionalFormatting>
  <conditionalFormatting sqref="A26:A64">
    <cfRule type="duplicateValues" dxfId="463" priority="6"/>
    <cfRule type="duplicateValues" dxfId="462" priority="7"/>
    <cfRule type="duplicateValues" dxfId="461" priority="8"/>
    <cfRule type="duplicateValues" dxfId="460" priority="9"/>
    <cfRule type="duplicateValues" dxfId="459" priority="10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7939-55FB-C349-9C40-15804D7A3472}">
  <dimension ref="A1:L103"/>
  <sheetViews>
    <sheetView workbookViewId="0">
      <selection activeCell="D65" sqref="D65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152</v>
      </c>
      <c r="C3" s="196"/>
      <c r="D3" s="101"/>
      <c r="E3" s="104"/>
      <c r="F3" s="101"/>
      <c r="G3" s="107"/>
      <c r="I3" s="1"/>
      <c r="J3" s="95" t="s">
        <v>132</v>
      </c>
      <c r="K3" s="96">
        <v>53</v>
      </c>
      <c r="L3" s="1"/>
    </row>
    <row r="4" spans="1:12" ht="15" customHeight="1" x14ac:dyDescent="0.15">
      <c r="A4" s="99" t="s">
        <v>131</v>
      </c>
      <c r="B4" s="118" t="s">
        <v>224</v>
      </c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32" t="s">
        <v>225</v>
      </c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147.69230769230768</v>
      </c>
      <c r="L5" s="1"/>
    </row>
    <row r="6" spans="1:12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"/>
      <c r="J6" s="25">
        <f t="shared" ref="J6:J56" si="0">J5+1</f>
        <v>3</v>
      </c>
      <c r="K6" s="27">
        <f t="shared" ref="K6:K56" si="1">K5-(K$4-30)/(K$3-1)</f>
        <v>145.38461538461536</v>
      </c>
      <c r="L6" s="1"/>
    </row>
    <row r="7" spans="1:12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143.07692307692304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140.76923076923072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138.4615384615384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136.15384615384608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53</v>
      </c>
      <c r="I11" s="1"/>
      <c r="J11" s="25">
        <f t="shared" si="0"/>
        <v>8</v>
      </c>
      <c r="K11" s="27">
        <f t="shared" si="1"/>
        <v>133.84615384615375</v>
      </c>
      <c r="L11" s="1"/>
    </row>
    <row r="12" spans="1:12" ht="15" customHeight="1" x14ac:dyDescent="0.15">
      <c r="A12" s="78" t="s">
        <v>164</v>
      </c>
      <c r="B12" s="215" t="s">
        <v>151</v>
      </c>
      <c r="C12" s="216"/>
      <c r="D12" s="30">
        <v>1</v>
      </c>
      <c r="E12" s="77">
        <f>_xlfn.IFNA(VLOOKUP(D12,$J$4:$K$110,2,FALSE),"0")</f>
        <v>150</v>
      </c>
      <c r="F12" s="79">
        <f>IFERROR(LARGE((C12,E12),1),"0")</f>
        <v>150</v>
      </c>
      <c r="G12" s="116">
        <f>D12</f>
        <v>1</v>
      </c>
      <c r="I12" s="1"/>
      <c r="J12" s="25">
        <f t="shared" si="0"/>
        <v>9</v>
      </c>
      <c r="K12" s="27">
        <f t="shared" si="1"/>
        <v>131.53846153846143</v>
      </c>
      <c r="L12" s="1"/>
    </row>
    <row r="13" spans="1:12" ht="15" customHeight="1" x14ac:dyDescent="0.15">
      <c r="A13" s="78" t="s">
        <v>162</v>
      </c>
      <c r="B13" s="111"/>
      <c r="C13" s="112"/>
      <c r="D13" s="30">
        <v>2</v>
      </c>
      <c r="E13" s="77">
        <f t="shared" ref="E13:E64" si="2">_xlfn.IFNA(VLOOKUP(D13,$J$4:$K$110,2,FALSE),"0")</f>
        <v>147.69230769230768</v>
      </c>
      <c r="F13" s="79">
        <f>IFERROR(LARGE((C13,E13),1),"0")</f>
        <v>147.69230769230768</v>
      </c>
      <c r="G13" s="116">
        <f t="shared" ref="G13:G64" si="3">D13</f>
        <v>2</v>
      </c>
      <c r="H13" s="16"/>
      <c r="I13" s="1"/>
      <c r="J13" s="25">
        <f t="shared" si="0"/>
        <v>10</v>
      </c>
      <c r="K13" s="27">
        <f t="shared" si="1"/>
        <v>129.23076923076911</v>
      </c>
      <c r="L13" s="1"/>
    </row>
    <row r="14" spans="1:12" ht="15" customHeight="1" x14ac:dyDescent="0.15">
      <c r="A14" s="61" t="s">
        <v>54</v>
      </c>
      <c r="B14" s="111"/>
      <c r="C14" s="112"/>
      <c r="D14" s="30">
        <v>3</v>
      </c>
      <c r="E14" s="77">
        <f t="shared" si="2"/>
        <v>145.38461538461536</v>
      </c>
      <c r="F14" s="79">
        <f>IFERROR(LARGE((C14,E14),1),"0")</f>
        <v>145.38461538461536</v>
      </c>
      <c r="G14" s="116">
        <f t="shared" si="3"/>
        <v>3</v>
      </c>
      <c r="H14" s="16"/>
      <c r="I14" s="1"/>
      <c r="J14" s="25">
        <f t="shared" si="0"/>
        <v>11</v>
      </c>
      <c r="K14" s="27">
        <f t="shared" si="1"/>
        <v>126.92307692307681</v>
      </c>
      <c r="L14" s="1"/>
    </row>
    <row r="15" spans="1:12" ht="15" customHeight="1" x14ac:dyDescent="0.15">
      <c r="A15" s="78" t="s">
        <v>163</v>
      </c>
      <c r="B15" s="111"/>
      <c r="C15" s="112"/>
      <c r="D15" s="30">
        <v>4</v>
      </c>
      <c r="E15" s="77">
        <f t="shared" si="2"/>
        <v>143.07692307692304</v>
      </c>
      <c r="F15" s="79">
        <f>IFERROR(LARGE((C15,E15),1),"0")</f>
        <v>143.07692307692304</v>
      </c>
      <c r="G15" s="116">
        <f t="shared" si="3"/>
        <v>4</v>
      </c>
      <c r="H15" s="16"/>
      <c r="I15" s="1"/>
      <c r="J15" s="25">
        <f t="shared" si="0"/>
        <v>12</v>
      </c>
      <c r="K15" s="27">
        <f t="shared" si="1"/>
        <v>124.6153846153845</v>
      </c>
      <c r="L15" s="1"/>
    </row>
    <row r="16" spans="1:12" ht="15" customHeight="1" x14ac:dyDescent="0.15">
      <c r="A16" s="61" t="s">
        <v>66</v>
      </c>
      <c r="B16" s="111"/>
      <c r="C16" s="112"/>
      <c r="D16" s="30">
        <v>5</v>
      </c>
      <c r="E16" s="77">
        <f t="shared" si="2"/>
        <v>140.76923076923072</v>
      </c>
      <c r="F16" s="79">
        <f>IFERROR(LARGE((C16,E16),1),"0")</f>
        <v>140.76923076923072</v>
      </c>
      <c r="G16" s="116">
        <f t="shared" si="3"/>
        <v>5</v>
      </c>
      <c r="H16" s="16"/>
      <c r="I16" s="1"/>
      <c r="J16" s="25">
        <f t="shared" si="0"/>
        <v>13</v>
      </c>
      <c r="K16" s="27">
        <f t="shared" si="1"/>
        <v>122.30769230769219</v>
      </c>
      <c r="L16" s="1"/>
    </row>
    <row r="17" spans="1:12" x14ac:dyDescent="0.15">
      <c r="A17" s="78" t="s">
        <v>56</v>
      </c>
      <c r="B17" s="111"/>
      <c r="C17" s="112"/>
      <c r="D17" s="7">
        <v>6</v>
      </c>
      <c r="E17" s="77">
        <f t="shared" si="2"/>
        <v>138.4615384615384</v>
      </c>
      <c r="F17" s="79">
        <f>IFERROR(LARGE((C17,E17),1),"0")</f>
        <v>138.4615384615384</v>
      </c>
      <c r="G17" s="116">
        <f t="shared" si="3"/>
        <v>6</v>
      </c>
      <c r="H17" s="16"/>
      <c r="I17" s="1"/>
      <c r="J17" s="25">
        <f t="shared" si="0"/>
        <v>14</v>
      </c>
      <c r="K17" s="27">
        <f t="shared" si="1"/>
        <v>119.99999999999989</v>
      </c>
      <c r="L17" s="1"/>
    </row>
    <row r="18" spans="1:12" x14ac:dyDescent="0.15">
      <c r="A18" s="78" t="s">
        <v>168</v>
      </c>
      <c r="B18" s="111"/>
      <c r="C18" s="112"/>
      <c r="D18" s="30">
        <v>7</v>
      </c>
      <c r="E18" s="77">
        <f t="shared" si="2"/>
        <v>136.15384615384608</v>
      </c>
      <c r="F18" s="79">
        <f>IFERROR(LARGE((C18,E18),1),"0")</f>
        <v>136.15384615384608</v>
      </c>
      <c r="G18" s="116">
        <f t="shared" si="3"/>
        <v>7</v>
      </c>
      <c r="H18" s="16"/>
      <c r="I18" s="1"/>
      <c r="J18" s="25">
        <f t="shared" si="0"/>
        <v>15</v>
      </c>
      <c r="K18" s="27">
        <f t="shared" si="1"/>
        <v>117.69230769230758</v>
      </c>
      <c r="L18" s="1"/>
    </row>
    <row r="19" spans="1:12" x14ac:dyDescent="0.15">
      <c r="A19" s="78" t="s">
        <v>192</v>
      </c>
      <c r="B19" s="111"/>
      <c r="C19" s="112"/>
      <c r="D19" s="77">
        <v>8</v>
      </c>
      <c r="E19" s="77">
        <f t="shared" si="2"/>
        <v>133.84615384615375</v>
      </c>
      <c r="F19" s="79">
        <f>IFERROR(LARGE((C19,E19),1),"0")</f>
        <v>133.84615384615375</v>
      </c>
      <c r="G19" s="116">
        <f t="shared" si="3"/>
        <v>8</v>
      </c>
      <c r="H19" s="31"/>
      <c r="I19" s="1"/>
      <c r="J19" s="25">
        <f t="shared" si="0"/>
        <v>16</v>
      </c>
      <c r="K19" s="27">
        <f t="shared" si="1"/>
        <v>115.38461538461527</v>
      </c>
      <c r="L19" s="1"/>
    </row>
    <row r="20" spans="1:12" x14ac:dyDescent="0.15">
      <c r="A20" s="78" t="s">
        <v>68</v>
      </c>
      <c r="B20" s="111"/>
      <c r="C20" s="112"/>
      <c r="D20" s="77">
        <v>9</v>
      </c>
      <c r="E20" s="77">
        <f t="shared" si="2"/>
        <v>131.53846153846143</v>
      </c>
      <c r="F20" s="79">
        <f>IFERROR(LARGE((C20,E20),1),"0")</f>
        <v>131.53846153846143</v>
      </c>
      <c r="G20" s="116">
        <f t="shared" si="3"/>
        <v>9</v>
      </c>
      <c r="H20" s="31"/>
      <c r="I20" s="1"/>
      <c r="J20" s="25">
        <f t="shared" si="0"/>
        <v>17</v>
      </c>
      <c r="K20" s="27">
        <f t="shared" si="1"/>
        <v>113.07692307692297</v>
      </c>
      <c r="L20" s="1"/>
    </row>
    <row r="21" spans="1:12" x14ac:dyDescent="0.15">
      <c r="A21" s="80" t="s">
        <v>73</v>
      </c>
      <c r="B21" s="111"/>
      <c r="C21" s="112"/>
      <c r="D21" s="77">
        <v>10</v>
      </c>
      <c r="E21" s="77">
        <f t="shared" si="2"/>
        <v>129.23076923076911</v>
      </c>
      <c r="F21" s="79">
        <f>IFERROR(LARGE((C21,E21),1),"0")</f>
        <v>129.23076923076911</v>
      </c>
      <c r="G21" s="116">
        <f t="shared" si="3"/>
        <v>10</v>
      </c>
      <c r="H21" s="31"/>
      <c r="I21" s="1"/>
      <c r="J21" s="25">
        <f t="shared" si="0"/>
        <v>18</v>
      </c>
      <c r="K21" s="27">
        <f t="shared" si="1"/>
        <v>110.76923076923066</v>
      </c>
      <c r="L21" s="1"/>
    </row>
    <row r="22" spans="1:12" x14ac:dyDescent="0.15">
      <c r="A22" s="78" t="s">
        <v>44</v>
      </c>
      <c r="B22" s="111"/>
      <c r="C22" s="112"/>
      <c r="D22" s="77">
        <v>11</v>
      </c>
      <c r="E22" s="77">
        <f t="shared" si="2"/>
        <v>126.92307692307681</v>
      </c>
      <c r="F22" s="79">
        <f>IFERROR(LARGE((C22,E22),1),"0")</f>
        <v>126.92307692307681</v>
      </c>
      <c r="G22" s="116">
        <f t="shared" si="3"/>
        <v>11</v>
      </c>
      <c r="H22" s="33"/>
      <c r="I22" s="1"/>
      <c r="J22" s="25">
        <f t="shared" si="0"/>
        <v>19</v>
      </c>
      <c r="K22" s="27">
        <f t="shared" si="1"/>
        <v>108.46153846153835</v>
      </c>
      <c r="L22" s="1"/>
    </row>
    <row r="23" spans="1:12" x14ac:dyDescent="0.15">
      <c r="A23" s="78" t="s">
        <v>180</v>
      </c>
      <c r="B23" s="111"/>
      <c r="C23" s="112"/>
      <c r="D23" s="134">
        <v>12</v>
      </c>
      <c r="E23" s="77">
        <f t="shared" si="2"/>
        <v>124.6153846153845</v>
      </c>
      <c r="F23" s="79">
        <f>IFERROR(LARGE((C23,E23),1),"0")</f>
        <v>124.6153846153845</v>
      </c>
      <c r="G23" s="116">
        <f t="shared" si="3"/>
        <v>12</v>
      </c>
      <c r="H23" s="31"/>
      <c r="I23" s="1"/>
      <c r="J23" s="25">
        <f t="shared" si="0"/>
        <v>20</v>
      </c>
      <c r="K23" s="27">
        <f t="shared" si="1"/>
        <v>106.15384615384605</v>
      </c>
      <c r="L23" s="1"/>
    </row>
    <row r="24" spans="1:12" x14ac:dyDescent="0.15">
      <c r="A24" s="61" t="s">
        <v>60</v>
      </c>
      <c r="B24" s="111"/>
      <c r="C24" s="112"/>
      <c r="D24" s="134">
        <v>12</v>
      </c>
      <c r="E24" s="77">
        <f t="shared" si="2"/>
        <v>124.6153846153845</v>
      </c>
      <c r="F24" s="79">
        <f>IFERROR(LARGE((C24,E24),1),"0")</f>
        <v>124.6153846153845</v>
      </c>
      <c r="G24" s="116">
        <f t="shared" si="3"/>
        <v>12</v>
      </c>
      <c r="H24" s="31"/>
      <c r="I24" s="1"/>
      <c r="J24" s="25">
        <f t="shared" si="0"/>
        <v>21</v>
      </c>
      <c r="K24" s="27">
        <f t="shared" si="1"/>
        <v>103.84615384615374</v>
      </c>
      <c r="L24" s="1"/>
    </row>
    <row r="25" spans="1:12" x14ac:dyDescent="0.15">
      <c r="A25" s="78" t="s">
        <v>165</v>
      </c>
      <c r="B25" s="111"/>
      <c r="C25" s="112"/>
      <c r="D25" s="133">
        <v>14</v>
      </c>
      <c r="E25" s="77">
        <f t="shared" si="2"/>
        <v>119.99999999999989</v>
      </c>
      <c r="F25" s="79">
        <f>IFERROR(LARGE((C25,E25),1),"0")</f>
        <v>119.99999999999989</v>
      </c>
      <c r="G25" s="116">
        <f t="shared" si="3"/>
        <v>14</v>
      </c>
      <c r="H25" s="31"/>
      <c r="I25" s="1"/>
      <c r="J25" s="25">
        <f t="shared" si="0"/>
        <v>22</v>
      </c>
      <c r="K25" s="27">
        <f t="shared" si="1"/>
        <v>101.53846153846143</v>
      </c>
      <c r="L25" s="1"/>
    </row>
    <row r="26" spans="1:12" x14ac:dyDescent="0.15">
      <c r="A26" s="61" t="s">
        <v>174</v>
      </c>
      <c r="B26" s="113"/>
      <c r="C26" s="114"/>
      <c r="D26" s="133">
        <v>14</v>
      </c>
      <c r="E26" s="77">
        <f t="shared" si="2"/>
        <v>119.99999999999989</v>
      </c>
      <c r="F26" s="79">
        <f>IFERROR(LARGE((C26,E26),1),"0")</f>
        <v>119.99999999999989</v>
      </c>
      <c r="G26" s="116">
        <f t="shared" si="3"/>
        <v>14</v>
      </c>
      <c r="H26" s="31"/>
      <c r="I26" s="1"/>
      <c r="J26" s="25">
        <f t="shared" si="0"/>
        <v>23</v>
      </c>
      <c r="K26" s="27">
        <f t="shared" si="1"/>
        <v>99.230769230769127</v>
      </c>
      <c r="L26" s="1"/>
    </row>
    <row r="27" spans="1:12" x14ac:dyDescent="0.15">
      <c r="A27" s="61" t="s">
        <v>173</v>
      </c>
      <c r="B27" s="113"/>
      <c r="C27" s="114"/>
      <c r="D27" s="77">
        <v>16</v>
      </c>
      <c r="E27" s="77">
        <f t="shared" si="2"/>
        <v>115.38461538461527</v>
      </c>
      <c r="F27" s="79">
        <f>IFERROR(LARGE((C27,E27),1),"0")</f>
        <v>115.38461538461527</v>
      </c>
      <c r="G27" s="116">
        <f t="shared" si="3"/>
        <v>16</v>
      </c>
      <c r="H27" s="31"/>
      <c r="I27" s="1"/>
      <c r="J27" s="25">
        <f t="shared" si="0"/>
        <v>24</v>
      </c>
      <c r="K27" s="27">
        <f t="shared" si="1"/>
        <v>96.92307692307682</v>
      </c>
      <c r="L27" s="1"/>
    </row>
    <row r="28" spans="1:12" x14ac:dyDescent="0.15">
      <c r="A28" s="61" t="s">
        <v>215</v>
      </c>
      <c r="B28" s="113"/>
      <c r="C28" s="114"/>
      <c r="D28" s="134">
        <v>17</v>
      </c>
      <c r="E28" s="77">
        <f t="shared" si="2"/>
        <v>113.07692307692297</v>
      </c>
      <c r="F28" s="79">
        <f>IFERROR(LARGE((C28,E28),1),"0")</f>
        <v>113.07692307692297</v>
      </c>
      <c r="G28" s="116">
        <f t="shared" si="3"/>
        <v>17</v>
      </c>
      <c r="H28" s="31"/>
      <c r="I28" s="1"/>
      <c r="J28" s="25">
        <f t="shared" si="0"/>
        <v>25</v>
      </c>
      <c r="K28" s="27">
        <f t="shared" si="1"/>
        <v>94.615384615384514</v>
      </c>
      <c r="L28" s="1"/>
    </row>
    <row r="29" spans="1:12" x14ac:dyDescent="0.15">
      <c r="A29" s="61" t="s">
        <v>170</v>
      </c>
      <c r="B29" s="113"/>
      <c r="C29" s="114"/>
      <c r="D29" s="134">
        <v>17</v>
      </c>
      <c r="E29" s="77">
        <f t="shared" si="2"/>
        <v>113.07692307692297</v>
      </c>
      <c r="F29" s="79">
        <f>IFERROR(LARGE((C29,E29),1),"0")</f>
        <v>113.07692307692297</v>
      </c>
      <c r="G29" s="116">
        <f t="shared" si="3"/>
        <v>17</v>
      </c>
      <c r="H29" s="16"/>
      <c r="I29" s="1"/>
      <c r="J29" s="25">
        <f t="shared" si="0"/>
        <v>26</v>
      </c>
      <c r="K29" s="27">
        <f t="shared" si="1"/>
        <v>92.307692307692207</v>
      </c>
      <c r="L29" s="1"/>
    </row>
    <row r="30" spans="1:12" x14ac:dyDescent="0.15">
      <c r="A30" s="61" t="s">
        <v>166</v>
      </c>
      <c r="B30" s="113"/>
      <c r="C30" s="114"/>
      <c r="D30" s="77">
        <v>19</v>
      </c>
      <c r="E30" s="77">
        <f t="shared" si="2"/>
        <v>108.46153846153835</v>
      </c>
      <c r="F30" s="79">
        <f>IFERROR(LARGE((C30,E30),1),"0")</f>
        <v>108.46153846153835</v>
      </c>
      <c r="G30" s="116">
        <f t="shared" si="3"/>
        <v>19</v>
      </c>
      <c r="H30" s="16"/>
      <c r="I30" s="1"/>
      <c r="J30" s="25">
        <f t="shared" si="0"/>
        <v>27</v>
      </c>
      <c r="K30" s="27">
        <f t="shared" si="1"/>
        <v>89.999999999999901</v>
      </c>
      <c r="L30" s="1"/>
    </row>
    <row r="31" spans="1:12" x14ac:dyDescent="0.15">
      <c r="A31" s="61" t="s">
        <v>179</v>
      </c>
      <c r="B31" s="113"/>
      <c r="C31" s="114"/>
      <c r="D31" s="77">
        <v>20</v>
      </c>
      <c r="E31" s="77">
        <f t="shared" si="2"/>
        <v>106.15384615384605</v>
      </c>
      <c r="F31" s="79">
        <f>IFERROR(LARGE((C31,E31),1),"0")</f>
        <v>106.15384615384605</v>
      </c>
      <c r="G31" s="116">
        <f t="shared" si="3"/>
        <v>20</v>
      </c>
      <c r="H31" s="16"/>
      <c r="I31" s="1"/>
      <c r="J31" s="25">
        <f t="shared" si="0"/>
        <v>28</v>
      </c>
      <c r="K31" s="27">
        <f t="shared" si="1"/>
        <v>87.692307692307594</v>
      </c>
      <c r="L31" s="1"/>
    </row>
    <row r="32" spans="1:12" x14ac:dyDescent="0.15">
      <c r="A32" s="61" t="s">
        <v>186</v>
      </c>
      <c r="B32" s="113"/>
      <c r="C32" s="114"/>
      <c r="D32" s="77">
        <v>21</v>
      </c>
      <c r="E32" s="77">
        <f t="shared" si="2"/>
        <v>103.84615384615374</v>
      </c>
      <c r="F32" s="79">
        <f>IFERROR(LARGE((C32,E32),1),"0")</f>
        <v>103.84615384615374</v>
      </c>
      <c r="G32" s="116">
        <f t="shared" si="3"/>
        <v>21</v>
      </c>
      <c r="H32" s="16"/>
      <c r="I32" s="1"/>
      <c r="J32" s="25">
        <f t="shared" si="0"/>
        <v>29</v>
      </c>
      <c r="K32" s="27">
        <f t="shared" si="1"/>
        <v>85.384615384615287</v>
      </c>
      <c r="L32" s="1"/>
    </row>
    <row r="33" spans="1:12" x14ac:dyDescent="0.15">
      <c r="A33" s="61" t="s">
        <v>167</v>
      </c>
      <c r="B33" s="113"/>
      <c r="C33" s="114"/>
      <c r="D33" s="77">
        <v>22</v>
      </c>
      <c r="E33" s="77">
        <f t="shared" si="2"/>
        <v>101.53846153846143</v>
      </c>
      <c r="F33" s="79">
        <f>IFERROR(LARGE((C33,E33),1),"0")</f>
        <v>101.53846153846143</v>
      </c>
      <c r="G33" s="116">
        <f t="shared" si="3"/>
        <v>22</v>
      </c>
      <c r="I33" s="1"/>
      <c r="J33" s="25">
        <f t="shared" si="0"/>
        <v>30</v>
      </c>
      <c r="K33" s="27">
        <f t="shared" si="1"/>
        <v>83.076923076922981</v>
      </c>
      <c r="L33" s="1"/>
    </row>
    <row r="34" spans="1:12" x14ac:dyDescent="0.15">
      <c r="A34" s="61" t="s">
        <v>176</v>
      </c>
      <c r="B34" s="113"/>
      <c r="C34" s="114"/>
      <c r="D34" s="77">
        <v>23</v>
      </c>
      <c r="E34" s="77">
        <f t="shared" si="2"/>
        <v>99.230769230769127</v>
      </c>
      <c r="F34" s="79">
        <f>IFERROR(LARGE((C34,E34),1),"0")</f>
        <v>99.230769230769127</v>
      </c>
      <c r="G34" s="116">
        <f t="shared" si="3"/>
        <v>23</v>
      </c>
      <c r="I34" s="1"/>
      <c r="J34" s="25">
        <f t="shared" si="0"/>
        <v>31</v>
      </c>
      <c r="K34" s="27">
        <f t="shared" si="1"/>
        <v>80.769230769230674</v>
      </c>
      <c r="L34" s="1"/>
    </row>
    <row r="35" spans="1:12" x14ac:dyDescent="0.15">
      <c r="A35" s="61" t="s">
        <v>117</v>
      </c>
      <c r="B35" s="113"/>
      <c r="C35" s="114"/>
      <c r="D35" s="77">
        <v>24</v>
      </c>
      <c r="E35" s="77">
        <f t="shared" si="2"/>
        <v>96.92307692307682</v>
      </c>
      <c r="F35" s="79">
        <f>IFERROR(LARGE((C35,E35),1),"0")</f>
        <v>96.92307692307682</v>
      </c>
      <c r="G35" s="116">
        <f t="shared" si="3"/>
        <v>24</v>
      </c>
      <c r="I35" s="1"/>
      <c r="J35" s="25">
        <f t="shared" si="0"/>
        <v>32</v>
      </c>
      <c r="K35" s="27">
        <f t="shared" si="1"/>
        <v>78.461538461538368</v>
      </c>
      <c r="L35" s="1"/>
    </row>
    <row r="36" spans="1:12" x14ac:dyDescent="0.15">
      <c r="A36" s="61" t="s">
        <v>169</v>
      </c>
      <c r="B36" s="113"/>
      <c r="C36" s="114"/>
      <c r="D36" s="77">
        <v>25</v>
      </c>
      <c r="E36" s="77">
        <f t="shared" si="2"/>
        <v>94.615384615384514</v>
      </c>
      <c r="F36" s="79">
        <f>IFERROR(LARGE((C36,E36),1),"0")</f>
        <v>94.615384615384514</v>
      </c>
      <c r="G36" s="116">
        <f t="shared" si="3"/>
        <v>25</v>
      </c>
      <c r="I36" s="1"/>
      <c r="J36" s="25">
        <f t="shared" si="0"/>
        <v>33</v>
      </c>
      <c r="K36" s="27">
        <f t="shared" si="1"/>
        <v>76.153846153846061</v>
      </c>
      <c r="L36" s="1"/>
    </row>
    <row r="37" spans="1:12" x14ac:dyDescent="0.15">
      <c r="A37" s="61" t="s">
        <v>177</v>
      </c>
      <c r="B37" s="113"/>
      <c r="C37" s="114"/>
      <c r="D37" s="77">
        <v>26</v>
      </c>
      <c r="E37" s="77">
        <f t="shared" si="2"/>
        <v>92.307692307692207</v>
      </c>
      <c r="F37" s="79">
        <f>IFERROR(LARGE((C37,E37),1),"0")</f>
        <v>92.307692307692207</v>
      </c>
      <c r="G37" s="116">
        <f t="shared" si="3"/>
        <v>26</v>
      </c>
      <c r="I37" s="1"/>
      <c r="J37" s="25">
        <f t="shared" si="0"/>
        <v>34</v>
      </c>
      <c r="K37" s="27">
        <f t="shared" si="1"/>
        <v>73.846153846153754</v>
      </c>
      <c r="L37" s="1"/>
    </row>
    <row r="38" spans="1:12" x14ac:dyDescent="0.15">
      <c r="A38" s="61" t="s">
        <v>187</v>
      </c>
      <c r="B38" s="113"/>
      <c r="C38" s="114"/>
      <c r="D38" s="77">
        <v>27</v>
      </c>
      <c r="E38" s="77">
        <f t="shared" si="2"/>
        <v>89.999999999999901</v>
      </c>
      <c r="F38" s="79">
        <f>IFERROR(LARGE((C38,E38),1),"0")</f>
        <v>89.999999999999901</v>
      </c>
      <c r="G38" s="116">
        <f t="shared" si="3"/>
        <v>27</v>
      </c>
      <c r="I38" s="1"/>
      <c r="J38" s="25">
        <f t="shared" si="0"/>
        <v>35</v>
      </c>
      <c r="K38" s="27">
        <f t="shared" si="1"/>
        <v>71.538461538461448</v>
      </c>
      <c r="L38" s="1"/>
    </row>
    <row r="39" spans="1:12" x14ac:dyDescent="0.15">
      <c r="A39" s="61" t="s">
        <v>77</v>
      </c>
      <c r="B39" s="113"/>
      <c r="C39" s="114"/>
      <c r="D39" s="77">
        <v>28</v>
      </c>
      <c r="E39" s="77">
        <f t="shared" si="2"/>
        <v>87.692307692307594</v>
      </c>
      <c r="F39" s="79">
        <f>IFERROR(LARGE((C39,E39),1),"0")</f>
        <v>87.692307692307594</v>
      </c>
      <c r="G39" s="116">
        <f t="shared" si="3"/>
        <v>28</v>
      </c>
      <c r="I39" s="1"/>
      <c r="J39" s="25">
        <f t="shared" si="0"/>
        <v>36</v>
      </c>
      <c r="K39" s="27">
        <f t="shared" si="1"/>
        <v>69.230769230769141</v>
      </c>
      <c r="L39" s="1"/>
    </row>
    <row r="40" spans="1:12" x14ac:dyDescent="0.15">
      <c r="A40" s="61" t="s">
        <v>216</v>
      </c>
      <c r="B40" s="113"/>
      <c r="C40" s="114"/>
      <c r="D40" s="77">
        <v>29</v>
      </c>
      <c r="E40" s="77">
        <f t="shared" si="2"/>
        <v>85.384615384615287</v>
      </c>
      <c r="F40" s="79">
        <f>IFERROR(LARGE((C40,E40),1),"0")</f>
        <v>85.384615384615287</v>
      </c>
      <c r="G40" s="116">
        <f t="shared" si="3"/>
        <v>29</v>
      </c>
      <c r="I40" s="1"/>
      <c r="J40" s="25">
        <f t="shared" si="0"/>
        <v>37</v>
      </c>
      <c r="K40" s="27">
        <f t="shared" si="1"/>
        <v>66.923076923076835</v>
      </c>
      <c r="L40" s="1"/>
    </row>
    <row r="41" spans="1:12" x14ac:dyDescent="0.15">
      <c r="A41" s="61" t="s">
        <v>111</v>
      </c>
      <c r="B41" s="113"/>
      <c r="C41" s="114"/>
      <c r="D41" s="77">
        <v>30</v>
      </c>
      <c r="E41" s="77">
        <f t="shared" si="2"/>
        <v>83.076923076922981</v>
      </c>
      <c r="F41" s="79">
        <f>IFERROR(LARGE((C41,E41),1),"0")</f>
        <v>83.076923076922981</v>
      </c>
      <c r="G41" s="116">
        <f t="shared" si="3"/>
        <v>30</v>
      </c>
      <c r="I41" s="1"/>
      <c r="J41" s="25">
        <f t="shared" si="0"/>
        <v>38</v>
      </c>
      <c r="K41" s="27">
        <f t="shared" si="1"/>
        <v>64.615384615384528</v>
      </c>
      <c r="L41" s="1"/>
    </row>
    <row r="42" spans="1:12" x14ac:dyDescent="0.15">
      <c r="A42" s="61" t="s">
        <v>212</v>
      </c>
      <c r="B42" s="113"/>
      <c r="C42" s="114"/>
      <c r="D42" s="77">
        <v>31</v>
      </c>
      <c r="E42" s="77">
        <f t="shared" si="2"/>
        <v>80.769230769230674</v>
      </c>
      <c r="F42" s="79">
        <f>IFERROR(LARGE((C42,E42),1),"0")</f>
        <v>80.769230769230674</v>
      </c>
      <c r="G42" s="116">
        <f t="shared" si="3"/>
        <v>31</v>
      </c>
      <c r="I42" s="1"/>
      <c r="J42" s="25">
        <f t="shared" si="0"/>
        <v>39</v>
      </c>
      <c r="K42" s="27">
        <f t="shared" si="1"/>
        <v>62.307692307692221</v>
      </c>
      <c r="L42" s="1"/>
    </row>
    <row r="43" spans="1:12" x14ac:dyDescent="0.15">
      <c r="A43" s="61" t="s">
        <v>211</v>
      </c>
      <c r="B43" s="113"/>
      <c r="C43" s="114"/>
      <c r="D43" s="77">
        <v>32</v>
      </c>
      <c r="E43" s="77">
        <f t="shared" si="2"/>
        <v>78.461538461538368</v>
      </c>
      <c r="F43" s="79">
        <f>IFERROR(LARGE((C43,E43),1),"0")</f>
        <v>78.461538461538368</v>
      </c>
      <c r="G43" s="116">
        <f t="shared" si="3"/>
        <v>32</v>
      </c>
      <c r="I43" s="1"/>
      <c r="J43" s="25">
        <f t="shared" si="0"/>
        <v>40</v>
      </c>
      <c r="K43" s="27">
        <f t="shared" si="1"/>
        <v>59.999999999999915</v>
      </c>
      <c r="L43" s="1"/>
    </row>
    <row r="44" spans="1:12" x14ac:dyDescent="0.15">
      <c r="A44" s="61" t="s">
        <v>213</v>
      </c>
      <c r="B44" s="113"/>
      <c r="C44" s="114"/>
      <c r="D44" s="77">
        <v>33</v>
      </c>
      <c r="E44" s="77">
        <f t="shared" si="2"/>
        <v>76.153846153846061</v>
      </c>
      <c r="F44" s="79">
        <f>IFERROR(LARGE((C44,E44),1),"0")</f>
        <v>76.153846153846061</v>
      </c>
      <c r="G44" s="116">
        <f t="shared" si="3"/>
        <v>33</v>
      </c>
      <c r="I44" s="1"/>
      <c r="J44" s="25">
        <f t="shared" si="0"/>
        <v>41</v>
      </c>
      <c r="K44" s="27">
        <f t="shared" si="1"/>
        <v>57.692307692307608</v>
      </c>
      <c r="L44" s="1"/>
    </row>
    <row r="45" spans="1:12" x14ac:dyDescent="0.15">
      <c r="A45" s="61" t="s">
        <v>220</v>
      </c>
      <c r="B45" s="113"/>
      <c r="C45" s="114"/>
      <c r="D45" s="77">
        <v>34</v>
      </c>
      <c r="E45" s="77">
        <f t="shared" si="2"/>
        <v>73.846153846153754</v>
      </c>
      <c r="F45" s="79">
        <f>IFERROR(LARGE((C45,E45),1),"0")</f>
        <v>73.846153846153754</v>
      </c>
      <c r="G45" s="116">
        <f t="shared" si="3"/>
        <v>34</v>
      </c>
      <c r="I45" s="1"/>
      <c r="J45" s="25">
        <f t="shared" si="0"/>
        <v>42</v>
      </c>
      <c r="K45" s="27">
        <f t="shared" si="1"/>
        <v>55.384615384615302</v>
      </c>
      <c r="L45" s="1"/>
    </row>
    <row r="46" spans="1:12" x14ac:dyDescent="0.15">
      <c r="A46" s="61" t="s">
        <v>183</v>
      </c>
      <c r="B46" s="113"/>
      <c r="C46" s="114"/>
      <c r="D46" s="77">
        <v>35</v>
      </c>
      <c r="E46" s="77">
        <f t="shared" si="2"/>
        <v>71.538461538461448</v>
      </c>
      <c r="F46" s="79">
        <f>IFERROR(LARGE((C46,E46),1),"0")</f>
        <v>71.538461538461448</v>
      </c>
      <c r="G46" s="116">
        <f t="shared" si="3"/>
        <v>35</v>
      </c>
      <c r="I46" s="1"/>
      <c r="J46" s="25">
        <f t="shared" si="0"/>
        <v>43</v>
      </c>
      <c r="K46" s="27">
        <f t="shared" si="1"/>
        <v>53.076923076922995</v>
      </c>
      <c r="L46" s="1"/>
    </row>
    <row r="47" spans="1:12" x14ac:dyDescent="0.15">
      <c r="A47" s="61" t="s">
        <v>178</v>
      </c>
      <c r="B47" s="113"/>
      <c r="C47" s="114"/>
      <c r="D47" s="77">
        <v>36</v>
      </c>
      <c r="E47" s="77">
        <f t="shared" si="2"/>
        <v>69.230769230769141</v>
      </c>
      <c r="F47" s="79">
        <f>IFERROR(LARGE((C47,E47),1),"0")</f>
        <v>69.230769230769141</v>
      </c>
      <c r="G47" s="116">
        <f t="shared" si="3"/>
        <v>36</v>
      </c>
      <c r="I47" s="1"/>
      <c r="J47" s="25">
        <f t="shared" si="0"/>
        <v>44</v>
      </c>
      <c r="K47" s="27">
        <f t="shared" si="1"/>
        <v>50.769230769230688</v>
      </c>
      <c r="L47" s="1"/>
    </row>
    <row r="48" spans="1:12" x14ac:dyDescent="0.15">
      <c r="A48" s="61" t="s">
        <v>217</v>
      </c>
      <c r="B48" s="113"/>
      <c r="C48" s="114"/>
      <c r="D48" s="77">
        <v>37</v>
      </c>
      <c r="E48" s="77">
        <f t="shared" si="2"/>
        <v>66.923076923076835</v>
      </c>
      <c r="F48" s="79">
        <f>IFERROR(LARGE((C48,E48),1),"0")</f>
        <v>66.923076923076835</v>
      </c>
      <c r="G48" s="116">
        <f t="shared" si="3"/>
        <v>37</v>
      </c>
      <c r="I48" s="1"/>
      <c r="J48" s="25">
        <f t="shared" si="0"/>
        <v>45</v>
      </c>
      <c r="K48" s="27">
        <f t="shared" si="1"/>
        <v>48.461538461538382</v>
      </c>
      <c r="L48" s="1"/>
    </row>
    <row r="49" spans="1:12" x14ac:dyDescent="0.15">
      <c r="A49" s="61" t="s">
        <v>214</v>
      </c>
      <c r="B49" s="113"/>
      <c r="C49" s="114"/>
      <c r="D49" s="77">
        <v>38</v>
      </c>
      <c r="E49" s="77">
        <f t="shared" si="2"/>
        <v>64.615384615384528</v>
      </c>
      <c r="F49" s="79">
        <f>IFERROR(LARGE((C49,E49),1),"0")</f>
        <v>64.615384615384528</v>
      </c>
      <c r="G49" s="116">
        <f t="shared" si="3"/>
        <v>38</v>
      </c>
      <c r="I49" s="1"/>
      <c r="J49" s="25">
        <f t="shared" si="0"/>
        <v>46</v>
      </c>
      <c r="K49" s="27">
        <f t="shared" si="1"/>
        <v>46.153846153846075</v>
      </c>
      <c r="L49" s="1"/>
    </row>
    <row r="50" spans="1:12" x14ac:dyDescent="0.15">
      <c r="A50" s="61" t="s">
        <v>189</v>
      </c>
      <c r="B50" s="113"/>
      <c r="C50" s="114"/>
      <c r="D50" s="77">
        <v>39</v>
      </c>
      <c r="E50" s="77">
        <f t="shared" si="2"/>
        <v>62.307692307692221</v>
      </c>
      <c r="F50" s="79">
        <f>IFERROR(LARGE((C50,E50),1),"0")</f>
        <v>62.307692307692221</v>
      </c>
      <c r="G50" s="116">
        <f t="shared" si="3"/>
        <v>39</v>
      </c>
      <c r="I50" s="1"/>
      <c r="J50" s="25">
        <f t="shared" si="0"/>
        <v>47</v>
      </c>
      <c r="K50" s="27">
        <f t="shared" si="1"/>
        <v>43.846153846153769</v>
      </c>
      <c r="L50" s="1"/>
    </row>
    <row r="51" spans="1:12" x14ac:dyDescent="0.15">
      <c r="A51" s="61" t="s">
        <v>108</v>
      </c>
      <c r="B51" s="113"/>
      <c r="C51" s="114"/>
      <c r="D51" s="134">
        <v>40</v>
      </c>
      <c r="E51" s="77">
        <f t="shared" si="2"/>
        <v>59.999999999999915</v>
      </c>
      <c r="F51" s="79">
        <f>IFERROR(LARGE((C51,E51),1),"0")</f>
        <v>59.999999999999915</v>
      </c>
      <c r="G51" s="116">
        <f t="shared" si="3"/>
        <v>40</v>
      </c>
      <c r="I51" s="1"/>
      <c r="J51" s="25">
        <f t="shared" si="0"/>
        <v>48</v>
      </c>
      <c r="K51" s="27">
        <f t="shared" si="1"/>
        <v>41.538461538461462</v>
      </c>
      <c r="L51" s="1"/>
    </row>
    <row r="52" spans="1:12" x14ac:dyDescent="0.15">
      <c r="A52" s="61" t="s">
        <v>221</v>
      </c>
      <c r="B52" s="113"/>
      <c r="C52" s="114"/>
      <c r="D52" s="134">
        <v>40</v>
      </c>
      <c r="E52" s="77">
        <f t="shared" si="2"/>
        <v>59.999999999999915</v>
      </c>
      <c r="F52" s="79">
        <f>IFERROR(LARGE((C52,E52),1),"0")</f>
        <v>59.999999999999915</v>
      </c>
      <c r="G52" s="116">
        <f t="shared" si="3"/>
        <v>40</v>
      </c>
      <c r="I52" s="1"/>
      <c r="J52" s="25">
        <f t="shared" si="0"/>
        <v>49</v>
      </c>
      <c r="K52" s="27">
        <f t="shared" si="1"/>
        <v>39.230769230769155</v>
      </c>
      <c r="L52" s="1"/>
    </row>
    <row r="53" spans="1:12" x14ac:dyDescent="0.15">
      <c r="A53" s="61" t="s">
        <v>191</v>
      </c>
      <c r="B53" s="113"/>
      <c r="C53" s="114"/>
      <c r="D53" s="77">
        <v>42</v>
      </c>
      <c r="E53" s="77">
        <f t="shared" si="2"/>
        <v>55.384615384615302</v>
      </c>
      <c r="F53" s="79">
        <f>IFERROR(LARGE((C53,E53),1),"0")</f>
        <v>55.384615384615302</v>
      </c>
      <c r="G53" s="116">
        <f t="shared" si="3"/>
        <v>42</v>
      </c>
      <c r="I53" s="1"/>
      <c r="J53" s="25">
        <f t="shared" si="0"/>
        <v>50</v>
      </c>
      <c r="K53" s="27">
        <f t="shared" si="1"/>
        <v>36.923076923076849</v>
      </c>
      <c r="L53" s="1"/>
    </row>
    <row r="54" spans="1:12" x14ac:dyDescent="0.15">
      <c r="A54" s="61" t="s">
        <v>218</v>
      </c>
      <c r="B54" s="113"/>
      <c r="C54" s="114"/>
      <c r="D54" s="77">
        <v>43</v>
      </c>
      <c r="E54" s="77">
        <f t="shared" si="2"/>
        <v>53.076923076922995</v>
      </c>
      <c r="F54" s="79">
        <f>IFERROR(LARGE((C54,E54),1),"0")</f>
        <v>53.076923076922995</v>
      </c>
      <c r="G54" s="116">
        <f t="shared" si="3"/>
        <v>43</v>
      </c>
      <c r="I54" s="1"/>
      <c r="J54" s="25">
        <f t="shared" si="0"/>
        <v>51</v>
      </c>
      <c r="K54" s="27">
        <f t="shared" si="1"/>
        <v>34.615384615384542</v>
      </c>
      <c r="L54" s="1"/>
    </row>
    <row r="55" spans="1:12" x14ac:dyDescent="0.15">
      <c r="A55" s="61" t="s">
        <v>219</v>
      </c>
      <c r="B55" s="113"/>
      <c r="C55" s="114"/>
      <c r="D55" s="133">
        <v>44</v>
      </c>
      <c r="E55" s="77">
        <f t="shared" si="2"/>
        <v>50.769230769230688</v>
      </c>
      <c r="F55" s="79">
        <f>IFERROR(LARGE((C55,E55),1),"0")</f>
        <v>50.769230769230688</v>
      </c>
      <c r="G55" s="116">
        <f t="shared" si="3"/>
        <v>44</v>
      </c>
      <c r="I55" s="1"/>
      <c r="J55" s="25">
        <f t="shared" si="0"/>
        <v>52</v>
      </c>
      <c r="K55" s="27">
        <f t="shared" si="1"/>
        <v>32.307692307692236</v>
      </c>
      <c r="L55" s="1"/>
    </row>
    <row r="56" spans="1:12" x14ac:dyDescent="0.15">
      <c r="A56" s="61" t="s">
        <v>171</v>
      </c>
      <c r="B56" s="113"/>
      <c r="C56" s="114"/>
      <c r="D56" s="133">
        <v>44</v>
      </c>
      <c r="E56" s="77">
        <f t="shared" si="2"/>
        <v>50.769230769230688</v>
      </c>
      <c r="F56" s="79">
        <f>IFERROR(LARGE((C56,E56),1),"0")</f>
        <v>50.769230769230688</v>
      </c>
      <c r="G56" s="116">
        <f t="shared" si="3"/>
        <v>44</v>
      </c>
      <c r="I56" s="1"/>
      <c r="J56" s="25">
        <f t="shared" si="0"/>
        <v>53</v>
      </c>
      <c r="K56" s="27">
        <f t="shared" si="1"/>
        <v>29.999999999999929</v>
      </c>
      <c r="L56" s="1"/>
    </row>
    <row r="57" spans="1:12" x14ac:dyDescent="0.15">
      <c r="A57" s="61" t="s">
        <v>222</v>
      </c>
      <c r="B57" s="113"/>
      <c r="C57" s="114"/>
      <c r="D57" s="77">
        <v>46</v>
      </c>
      <c r="E57" s="77">
        <f t="shared" si="2"/>
        <v>46.153846153846075</v>
      </c>
      <c r="F57" s="79">
        <f>IFERROR(LARGE((C57,E57),1),"0")</f>
        <v>46.153846153846075</v>
      </c>
      <c r="G57" s="116">
        <f t="shared" si="3"/>
        <v>46</v>
      </c>
      <c r="I57" s="1"/>
      <c r="J57" s="25"/>
      <c r="K57" s="27"/>
      <c r="L57" s="1"/>
    </row>
    <row r="58" spans="1:12" x14ac:dyDescent="0.15">
      <c r="A58" s="61" t="s">
        <v>190</v>
      </c>
      <c r="B58" s="113"/>
      <c r="C58" s="114"/>
      <c r="D58" s="77">
        <v>47</v>
      </c>
      <c r="E58" s="77">
        <f t="shared" si="2"/>
        <v>43.846153846153769</v>
      </c>
      <c r="F58" s="79">
        <f>IFERROR(LARGE((C58,E58),1),"0")</f>
        <v>43.846153846153769</v>
      </c>
      <c r="G58" s="116">
        <f t="shared" si="3"/>
        <v>47</v>
      </c>
      <c r="I58" s="1"/>
      <c r="J58" s="25"/>
      <c r="K58" s="27"/>
      <c r="L58" s="1"/>
    </row>
    <row r="59" spans="1:12" x14ac:dyDescent="0.15">
      <c r="A59" s="61" t="s">
        <v>197</v>
      </c>
      <c r="B59" s="113"/>
      <c r="C59" s="114"/>
      <c r="D59" s="77">
        <v>48</v>
      </c>
      <c r="E59" s="77">
        <f t="shared" si="2"/>
        <v>41.538461538461462</v>
      </c>
      <c r="F59" s="79">
        <f>IFERROR(LARGE((C59,E59),1),"0")</f>
        <v>41.538461538461462</v>
      </c>
      <c r="G59" s="116">
        <f t="shared" si="3"/>
        <v>48</v>
      </c>
      <c r="I59" s="1"/>
      <c r="J59" s="25"/>
      <c r="K59" s="27"/>
      <c r="L59" s="1"/>
    </row>
    <row r="60" spans="1:12" x14ac:dyDescent="0.15">
      <c r="A60" s="61" t="s">
        <v>69</v>
      </c>
      <c r="B60" s="113"/>
      <c r="C60" s="114"/>
      <c r="D60" s="77">
        <v>49</v>
      </c>
      <c r="E60" s="77">
        <f t="shared" si="2"/>
        <v>39.230769230769155</v>
      </c>
      <c r="F60" s="79">
        <f>IFERROR(LARGE((C60,E60),1),"0")</f>
        <v>39.230769230769155</v>
      </c>
      <c r="G60" s="116">
        <f t="shared" si="3"/>
        <v>49</v>
      </c>
      <c r="I60" s="1"/>
      <c r="J60" s="25"/>
      <c r="K60" s="27"/>
      <c r="L60" s="1"/>
    </row>
    <row r="61" spans="1:12" x14ac:dyDescent="0.15">
      <c r="A61" s="61" t="s">
        <v>185</v>
      </c>
      <c r="B61" s="113"/>
      <c r="C61" s="114"/>
      <c r="D61" s="77">
        <v>50</v>
      </c>
      <c r="E61" s="77">
        <f t="shared" si="2"/>
        <v>36.923076923076849</v>
      </c>
      <c r="F61" s="79">
        <f>IFERROR(LARGE((C61,E61),1),"0")</f>
        <v>36.923076923076849</v>
      </c>
      <c r="G61" s="116">
        <f t="shared" si="3"/>
        <v>50</v>
      </c>
      <c r="J61" s="25"/>
      <c r="K61" s="27"/>
    </row>
    <row r="62" spans="1:12" x14ac:dyDescent="0.15">
      <c r="A62" s="61" t="s">
        <v>175</v>
      </c>
      <c r="B62" s="113"/>
      <c r="C62" s="114"/>
      <c r="D62" s="28" t="s">
        <v>142</v>
      </c>
      <c r="E62" s="77">
        <f t="shared" si="2"/>
        <v>0</v>
      </c>
      <c r="F62" s="79">
        <f>IFERROR(LARGE((C62,E62),1),"0")</f>
        <v>0</v>
      </c>
      <c r="G62" s="116" t="str">
        <f t="shared" si="3"/>
        <v>DNS</v>
      </c>
      <c r="J62" s="25"/>
      <c r="K62" s="27"/>
    </row>
    <row r="63" spans="1:12" x14ac:dyDescent="0.15">
      <c r="A63" s="61" t="s">
        <v>67</v>
      </c>
      <c r="B63" s="113"/>
      <c r="C63" s="114"/>
      <c r="D63" s="28" t="s">
        <v>142</v>
      </c>
      <c r="E63" s="77">
        <f t="shared" si="2"/>
        <v>0</v>
      </c>
      <c r="F63" s="79">
        <f>IFERROR(LARGE((C63,E63),1),"0")</f>
        <v>0</v>
      </c>
      <c r="G63" s="116" t="str">
        <f t="shared" si="3"/>
        <v>DNS</v>
      </c>
      <c r="J63" s="25"/>
      <c r="K63" s="27"/>
    </row>
    <row r="64" spans="1:12" x14ac:dyDescent="0.15">
      <c r="A64" s="61" t="s">
        <v>64</v>
      </c>
      <c r="B64" s="113"/>
      <c r="C64" s="114"/>
      <c r="D64" s="28" t="s">
        <v>142</v>
      </c>
      <c r="E64" s="77">
        <f t="shared" si="2"/>
        <v>0</v>
      </c>
      <c r="F64" s="79">
        <f>IFERROR(LARGE((C64,E64),1),"0")</f>
        <v>0</v>
      </c>
      <c r="G64" s="116" t="str">
        <f t="shared" si="3"/>
        <v>DNS</v>
      </c>
      <c r="J64" s="25" t="s">
        <v>142</v>
      </c>
      <c r="K64" s="27">
        <v>0</v>
      </c>
    </row>
    <row r="65" spans="10:11" x14ac:dyDescent="0.15">
      <c r="J65" s="25"/>
      <c r="K65" s="27"/>
    </row>
    <row r="66" spans="10:11" x14ac:dyDescent="0.15">
      <c r="J66" s="25"/>
      <c r="K66" s="27"/>
    </row>
    <row r="67" spans="10:11" x14ac:dyDescent="0.15">
      <c r="J67" s="25"/>
      <c r="K67" s="27"/>
    </row>
    <row r="68" spans="10:11" x14ac:dyDescent="0.15">
      <c r="J68" s="25"/>
      <c r="K68" s="27"/>
    </row>
    <row r="69" spans="10:11" x14ac:dyDescent="0.15">
      <c r="J69" s="25"/>
      <c r="K69" s="27"/>
    </row>
    <row r="70" spans="10:11" x14ac:dyDescent="0.15">
      <c r="J70" s="25"/>
      <c r="K70" s="27"/>
    </row>
    <row r="71" spans="10:11" x14ac:dyDescent="0.15">
      <c r="J71" s="25"/>
      <c r="K71" s="27"/>
    </row>
    <row r="72" spans="10:11" x14ac:dyDescent="0.15">
      <c r="J72" s="25"/>
      <c r="K72" s="27"/>
    </row>
    <row r="73" spans="10:11" x14ac:dyDescent="0.15">
      <c r="J73" s="25"/>
      <c r="K73" s="27"/>
    </row>
    <row r="74" spans="10:11" x14ac:dyDescent="0.15">
      <c r="J74" s="25"/>
      <c r="K74" s="27"/>
    </row>
    <row r="75" spans="10:11" x14ac:dyDescent="0.15">
      <c r="J75" s="25"/>
      <c r="K75" s="27"/>
    </row>
    <row r="76" spans="10:11" x14ac:dyDescent="0.15">
      <c r="J76" s="25"/>
      <c r="K76" s="27"/>
    </row>
    <row r="77" spans="10:11" x14ac:dyDescent="0.15">
      <c r="J77" s="25"/>
      <c r="K77" s="27"/>
    </row>
    <row r="78" spans="10:11" x14ac:dyDescent="0.15">
      <c r="J78" s="25"/>
      <c r="K78" s="27"/>
    </row>
    <row r="79" spans="10:11" x14ac:dyDescent="0.15">
      <c r="J79" s="25"/>
      <c r="K79" s="27"/>
    </row>
    <row r="80" spans="10:11" x14ac:dyDescent="0.15">
      <c r="J80" s="25"/>
      <c r="K80" s="27"/>
    </row>
    <row r="81" spans="10:11" x14ac:dyDescent="0.15">
      <c r="J81" s="25"/>
      <c r="K81" s="27"/>
    </row>
    <row r="82" spans="10:11" x14ac:dyDescent="0.15">
      <c r="J82" s="25"/>
      <c r="K82" s="27"/>
    </row>
    <row r="83" spans="10:11" x14ac:dyDescent="0.15">
      <c r="J83" s="25"/>
      <c r="K83" s="27"/>
    </row>
    <row r="84" spans="10:11" x14ac:dyDescent="0.15">
      <c r="J84" s="25"/>
      <c r="K84" s="27"/>
    </row>
    <row r="85" spans="10:11" x14ac:dyDescent="0.15">
      <c r="J85" s="25"/>
      <c r="K85" s="27"/>
    </row>
    <row r="86" spans="10:11" x14ac:dyDescent="0.15">
      <c r="J86" s="25"/>
      <c r="K86" s="27"/>
    </row>
    <row r="87" spans="10:11" x14ac:dyDescent="0.15">
      <c r="J87" s="25"/>
      <c r="K87" s="27"/>
    </row>
    <row r="88" spans="10:11" x14ac:dyDescent="0.15">
      <c r="J88" s="25"/>
      <c r="K88" s="27"/>
    </row>
    <row r="89" spans="10:11" x14ac:dyDescent="0.15">
      <c r="J89" s="25"/>
      <c r="K89" s="27"/>
    </row>
    <row r="90" spans="10:11" x14ac:dyDescent="0.15">
      <c r="J90" s="25"/>
      <c r="K90" s="27"/>
    </row>
    <row r="91" spans="10:11" x14ac:dyDescent="0.15">
      <c r="J91" s="25"/>
      <c r="K91" s="27"/>
    </row>
    <row r="92" spans="10:11" x14ac:dyDescent="0.15">
      <c r="J92" s="25"/>
      <c r="K92" s="27"/>
    </row>
    <row r="93" spans="10:11" x14ac:dyDescent="0.15">
      <c r="J93" s="25"/>
      <c r="K93" s="27"/>
    </row>
    <row r="94" spans="10:11" x14ac:dyDescent="0.15">
      <c r="J94" s="25"/>
      <c r="K94" s="27"/>
    </row>
    <row r="95" spans="10:11" x14ac:dyDescent="0.15">
      <c r="J95" s="25"/>
      <c r="K95" s="27"/>
    </row>
    <row r="96" spans="10:11" x14ac:dyDescent="0.15">
      <c r="J96" s="25"/>
      <c r="K96" s="27"/>
    </row>
    <row r="97" spans="10:11" x14ac:dyDescent="0.15">
      <c r="J97" s="25"/>
      <c r="K97" s="27"/>
    </row>
    <row r="98" spans="10:11" x14ac:dyDescent="0.15">
      <c r="J98" s="25"/>
      <c r="K98" s="27"/>
    </row>
    <row r="99" spans="10:11" x14ac:dyDescent="0.15">
      <c r="J99" s="25"/>
      <c r="K99" s="27"/>
    </row>
    <row r="100" spans="10:11" x14ac:dyDescent="0.15">
      <c r="J100" s="25"/>
      <c r="K100" s="27"/>
    </row>
    <row r="101" spans="10:11" x14ac:dyDescent="0.15">
      <c r="J101" s="25"/>
      <c r="K101" s="27"/>
    </row>
    <row r="102" spans="10:11" x14ac:dyDescent="0.15">
      <c r="J102" s="25"/>
      <c r="K102" s="27"/>
    </row>
    <row r="103" spans="10:11" x14ac:dyDescent="0.15">
      <c r="J103" s="25"/>
      <c r="K103" s="27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458" priority="26"/>
    <cfRule type="duplicateValues" dxfId="457" priority="27"/>
    <cfRule type="duplicateValues" dxfId="456" priority="28"/>
    <cfRule type="duplicateValues" dxfId="455" priority="29"/>
    <cfRule type="duplicateValues" dxfId="454" priority="30"/>
  </conditionalFormatting>
  <conditionalFormatting sqref="A16">
    <cfRule type="duplicateValues" dxfId="453" priority="21"/>
    <cfRule type="duplicateValues" dxfId="452" priority="22"/>
    <cfRule type="duplicateValues" dxfId="451" priority="23"/>
    <cfRule type="duplicateValues" dxfId="450" priority="24"/>
    <cfRule type="duplicateValues" dxfId="449" priority="25"/>
  </conditionalFormatting>
  <conditionalFormatting sqref="A18">
    <cfRule type="duplicateValues" dxfId="448" priority="16"/>
    <cfRule type="duplicateValues" dxfId="447" priority="17"/>
    <cfRule type="duplicateValues" dxfId="446" priority="18"/>
    <cfRule type="duplicateValues" dxfId="445" priority="19"/>
    <cfRule type="duplicateValues" dxfId="444" priority="20"/>
  </conditionalFormatting>
  <conditionalFormatting sqref="A19">
    <cfRule type="duplicateValues" dxfId="443" priority="11"/>
    <cfRule type="duplicateValues" dxfId="442" priority="12"/>
    <cfRule type="duplicateValues" dxfId="441" priority="13"/>
    <cfRule type="duplicateValues" dxfId="440" priority="14"/>
    <cfRule type="duplicateValues" dxfId="439" priority="15"/>
  </conditionalFormatting>
  <conditionalFormatting sqref="A20">
    <cfRule type="duplicateValues" dxfId="438" priority="31"/>
    <cfRule type="duplicateValues" dxfId="437" priority="32"/>
    <cfRule type="duplicateValues" dxfId="436" priority="33"/>
    <cfRule type="duplicateValues" dxfId="435" priority="34"/>
    <cfRule type="duplicateValues" dxfId="434" priority="35"/>
  </conditionalFormatting>
  <conditionalFormatting sqref="A22:A24">
    <cfRule type="duplicateValues" dxfId="433" priority="36"/>
    <cfRule type="duplicateValues" dxfId="432" priority="37"/>
    <cfRule type="duplicateValues" dxfId="431" priority="38"/>
    <cfRule type="duplicateValues" dxfId="430" priority="39"/>
    <cfRule type="duplicateValues" dxfId="429" priority="40"/>
  </conditionalFormatting>
  <conditionalFormatting sqref="A25">
    <cfRule type="duplicateValues" dxfId="428" priority="6"/>
    <cfRule type="duplicateValues" dxfId="427" priority="7"/>
    <cfRule type="duplicateValues" dxfId="426" priority="8"/>
    <cfRule type="duplicateValues" dxfId="425" priority="9"/>
    <cfRule type="duplicateValues" dxfId="424" priority="10"/>
  </conditionalFormatting>
  <conditionalFormatting sqref="A26:A64">
    <cfRule type="duplicateValues" dxfId="423" priority="1"/>
    <cfRule type="duplicateValues" dxfId="422" priority="2"/>
    <cfRule type="duplicateValues" dxfId="421" priority="3"/>
    <cfRule type="duplicateValues" dxfId="420" priority="4"/>
    <cfRule type="duplicateValues" dxfId="419" priority="5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A835E-0DA8-2843-A43F-21C4BFA6856B}">
  <dimension ref="A1:N72"/>
  <sheetViews>
    <sheetView workbookViewId="0">
      <selection activeCell="B12" sqref="B12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</v>
      </c>
      <c r="C3" s="196"/>
      <c r="D3" s="101"/>
      <c r="E3" s="104"/>
      <c r="F3" s="101"/>
      <c r="G3" s="107"/>
      <c r="I3" s="95" t="s">
        <v>132</v>
      </c>
      <c r="J3" s="96">
        <v>65</v>
      </c>
      <c r="K3" s="1"/>
      <c r="L3" s="95" t="s">
        <v>132</v>
      </c>
      <c r="M3" s="96">
        <v>21</v>
      </c>
      <c r="N3" s="1"/>
    </row>
    <row r="4" spans="1:14" ht="15" customHeight="1" x14ac:dyDescent="0.15">
      <c r="A4" s="99" t="s">
        <v>131</v>
      </c>
      <c r="B4" s="118" t="s">
        <v>207</v>
      </c>
      <c r="C4" s="119"/>
      <c r="D4" s="101"/>
      <c r="E4" s="104"/>
      <c r="F4" s="101"/>
      <c r="G4" s="107"/>
      <c r="I4" s="25">
        <v>1</v>
      </c>
      <c r="J4" s="27">
        <f>J2</f>
        <v>500</v>
      </c>
      <c r="K4" s="1"/>
      <c r="L4" s="25">
        <v>1</v>
      </c>
      <c r="M4" s="26">
        <v>570</v>
      </c>
      <c r="N4" s="1"/>
    </row>
    <row r="5" spans="1:14" ht="15" customHeight="1" x14ac:dyDescent="0.15">
      <c r="A5" s="99" t="s">
        <v>133</v>
      </c>
      <c r="B5" s="132" t="s">
        <v>210</v>
      </c>
      <c r="C5" s="119"/>
      <c r="D5" s="103"/>
      <c r="E5" s="105"/>
      <c r="F5" s="105"/>
      <c r="G5" s="107"/>
      <c r="I5" s="25">
        <f>I4+1</f>
        <v>2</v>
      </c>
      <c r="J5" s="27">
        <f>J4-(J$4-30)/(J$3-1)</f>
        <v>492.65625</v>
      </c>
      <c r="K5" s="1"/>
      <c r="L5" s="25">
        <f>L4+1</f>
        <v>2</v>
      </c>
      <c r="M5" s="26">
        <f>M4-(M$4-346)/(M$3)</f>
        <v>559.33333333333337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25">
        <f t="shared" ref="I6:I69" si="0">I5+1</f>
        <v>3</v>
      </c>
      <c r="J6" s="27">
        <f t="shared" ref="J6:J69" si="1">J5-(J$4-30)/(J$3-1)</f>
        <v>485.3125</v>
      </c>
      <c r="K6" s="1"/>
      <c r="L6" s="25">
        <f t="shared" ref="L6:L24" si="2">L5+1</f>
        <v>3</v>
      </c>
      <c r="M6" s="26">
        <f t="shared" ref="M6:M24" si="3">M5-(M$4-346)/(M$3)</f>
        <v>548.66666666666674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25">
        <f t="shared" si="0"/>
        <v>4</v>
      </c>
      <c r="J7" s="27">
        <f t="shared" si="1"/>
        <v>477.96875</v>
      </c>
      <c r="K7" s="1"/>
      <c r="L7" s="25">
        <f t="shared" si="2"/>
        <v>4</v>
      </c>
      <c r="M7" s="26">
        <f t="shared" si="3"/>
        <v>538.00000000000011</v>
      </c>
      <c r="N7" s="1"/>
    </row>
    <row r="8" spans="1:14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25">
        <f t="shared" si="0"/>
        <v>5</v>
      </c>
      <c r="J8" s="27">
        <f t="shared" si="1"/>
        <v>470.625</v>
      </c>
      <c r="K8" s="1"/>
      <c r="L8" s="25">
        <f t="shared" si="2"/>
        <v>5</v>
      </c>
      <c r="M8" s="26">
        <f t="shared" si="3"/>
        <v>527.33333333333348</v>
      </c>
      <c r="N8" s="1"/>
    </row>
    <row r="9" spans="1:14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0"/>
        <v>6</v>
      </c>
      <c r="J9" s="27">
        <f t="shared" si="1"/>
        <v>463.28125</v>
      </c>
      <c r="K9" s="1"/>
      <c r="L9" s="25">
        <f t="shared" si="2"/>
        <v>6</v>
      </c>
      <c r="M9" s="26">
        <f t="shared" si="3"/>
        <v>516.66666666666686</v>
      </c>
      <c r="N9" s="1"/>
    </row>
    <row r="10" spans="1:14" ht="15" customHeight="1" x14ac:dyDescent="0.15">
      <c r="A10" s="212"/>
      <c r="B10" s="205">
        <f>J2</f>
        <v>500</v>
      </c>
      <c r="C10" s="205"/>
      <c r="D10" s="205">
        <f>M2</f>
        <v>570</v>
      </c>
      <c r="E10" s="205"/>
      <c r="F10" s="200"/>
      <c r="G10" s="203"/>
      <c r="I10" s="25">
        <f t="shared" si="0"/>
        <v>7</v>
      </c>
      <c r="J10" s="27">
        <f t="shared" si="1"/>
        <v>455.9375</v>
      </c>
      <c r="K10" s="1"/>
      <c r="L10" s="25">
        <f t="shared" si="2"/>
        <v>7</v>
      </c>
      <c r="M10" s="26">
        <f t="shared" si="3"/>
        <v>506.00000000000017</v>
      </c>
      <c r="N10" s="1"/>
    </row>
    <row r="11" spans="1:14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65</v>
      </c>
      <c r="I11" s="25">
        <f t="shared" si="0"/>
        <v>8</v>
      </c>
      <c r="J11" s="27">
        <f t="shared" si="1"/>
        <v>448.59375</v>
      </c>
      <c r="K11" s="1"/>
      <c r="L11" s="25">
        <f t="shared" si="2"/>
        <v>8</v>
      </c>
      <c r="M11" s="26">
        <f t="shared" si="3"/>
        <v>495.33333333333348</v>
      </c>
      <c r="N11" s="1"/>
    </row>
    <row r="12" spans="1:14" ht="15" customHeight="1" x14ac:dyDescent="0.15">
      <c r="A12" s="61" t="s">
        <v>37</v>
      </c>
      <c r="B12" s="77">
        <v>5</v>
      </c>
      <c r="C12" s="77">
        <f t="shared" ref="C12:C23" si="4">_xlfn.IFNA(VLOOKUP(B12,$I$4:$J$100,2,FALSE),"0")</f>
        <v>470.625</v>
      </c>
      <c r="D12" s="29">
        <v>5</v>
      </c>
      <c r="E12" s="77">
        <f>_xlfn.IFNA(VLOOKUP(D12,$L$4:$M$24,2,FALSE),"0")</f>
        <v>527.33333333333348</v>
      </c>
      <c r="F12" s="79">
        <f>IFERROR(LARGE((C12,E12),1),"0")</f>
        <v>527.33333333333348</v>
      </c>
      <c r="G12" s="29">
        <v>5</v>
      </c>
      <c r="I12" s="25">
        <f t="shared" si="0"/>
        <v>9</v>
      </c>
      <c r="J12" s="27">
        <f t="shared" si="1"/>
        <v>441.25</v>
      </c>
      <c r="K12" s="1"/>
      <c r="L12" s="25">
        <f t="shared" si="2"/>
        <v>9</v>
      </c>
      <c r="M12" s="26">
        <f t="shared" si="3"/>
        <v>484.6666666666668</v>
      </c>
      <c r="N12" s="1"/>
    </row>
    <row r="13" spans="1:14" ht="15" customHeight="1" x14ac:dyDescent="0.15">
      <c r="A13" s="61" t="s">
        <v>39</v>
      </c>
      <c r="B13" s="77">
        <v>15</v>
      </c>
      <c r="C13" s="77">
        <f t="shared" si="4"/>
        <v>397.1875</v>
      </c>
      <c r="D13" s="29">
        <v>10</v>
      </c>
      <c r="E13" s="77">
        <f t="shared" ref="E13:E15" si="5">_xlfn.IFNA(VLOOKUP(D13,$L$4:$M$24,2,FALSE),"0")</f>
        <v>474.00000000000011</v>
      </c>
      <c r="F13" s="79">
        <f>IFERROR(LARGE((C13,E13),1),"0")</f>
        <v>474.00000000000011</v>
      </c>
      <c r="G13" s="29">
        <v>10</v>
      </c>
      <c r="H13" s="16"/>
      <c r="I13" s="25">
        <f t="shared" si="0"/>
        <v>10</v>
      </c>
      <c r="J13" s="27">
        <f t="shared" si="1"/>
        <v>433.90625</v>
      </c>
      <c r="K13" s="1"/>
      <c r="L13" s="25">
        <f t="shared" si="2"/>
        <v>10</v>
      </c>
      <c r="M13" s="26">
        <f t="shared" si="3"/>
        <v>474.00000000000011</v>
      </c>
      <c r="N13" s="1"/>
    </row>
    <row r="14" spans="1:14" ht="15" customHeight="1" x14ac:dyDescent="0.15">
      <c r="A14" s="61" t="s">
        <v>28</v>
      </c>
      <c r="B14" s="77">
        <v>21</v>
      </c>
      <c r="C14" s="77">
        <f t="shared" si="4"/>
        <v>353.125</v>
      </c>
      <c r="D14" s="29">
        <v>12</v>
      </c>
      <c r="E14" s="77">
        <f t="shared" si="5"/>
        <v>452.66666666666674</v>
      </c>
      <c r="F14" s="79">
        <f>IFERROR(LARGE((C14,E14),1),"0")</f>
        <v>452.66666666666674</v>
      </c>
      <c r="G14" s="29">
        <v>12</v>
      </c>
      <c r="H14" s="16"/>
      <c r="I14" s="25">
        <f t="shared" si="0"/>
        <v>11</v>
      </c>
      <c r="J14" s="27">
        <f t="shared" si="1"/>
        <v>426.5625</v>
      </c>
      <c r="K14" s="1"/>
      <c r="L14" s="25">
        <f t="shared" si="2"/>
        <v>11</v>
      </c>
      <c r="M14" s="26">
        <f t="shared" si="3"/>
        <v>463.33333333333343</v>
      </c>
      <c r="N14" s="1"/>
    </row>
    <row r="15" spans="1:14" ht="15" customHeight="1" x14ac:dyDescent="0.15">
      <c r="A15" s="61" t="s">
        <v>146</v>
      </c>
      <c r="B15" s="77">
        <v>11</v>
      </c>
      <c r="C15" s="77">
        <f t="shared" si="4"/>
        <v>426.5625</v>
      </c>
      <c r="D15" s="29">
        <v>21</v>
      </c>
      <c r="E15" s="77">
        <f t="shared" si="5"/>
        <v>356.66666666666657</v>
      </c>
      <c r="F15" s="79">
        <f>IFERROR(LARGE((C15,E15),1),"0")</f>
        <v>426.5625</v>
      </c>
      <c r="G15" s="29">
        <v>21</v>
      </c>
      <c r="H15" s="16"/>
      <c r="I15" s="25">
        <f t="shared" si="0"/>
        <v>12</v>
      </c>
      <c r="J15" s="27">
        <f t="shared" si="1"/>
        <v>419.21875</v>
      </c>
      <c r="K15" s="1"/>
      <c r="L15" s="25">
        <f t="shared" si="2"/>
        <v>12</v>
      </c>
      <c r="M15" s="26">
        <f t="shared" si="3"/>
        <v>452.66666666666674</v>
      </c>
      <c r="N15" s="1"/>
    </row>
    <row r="16" spans="1:14" ht="15" customHeight="1" x14ac:dyDescent="0.15">
      <c r="A16" s="61" t="s">
        <v>34</v>
      </c>
      <c r="B16" s="77">
        <v>29</v>
      </c>
      <c r="C16" s="77">
        <f t="shared" si="4"/>
        <v>294.375</v>
      </c>
      <c r="D16" s="29"/>
      <c r="E16" s="77" t="str">
        <f t="shared" ref="E16:E23" si="6">_xlfn.IFNA(VLOOKUP(D16,$L$4:$M$23,2,FALSE),"0")</f>
        <v>0</v>
      </c>
      <c r="F16" s="79">
        <f>IFERROR(LARGE((C16,E16),1),"0")</f>
        <v>294.375</v>
      </c>
      <c r="G16" s="116">
        <f t="shared" ref="G16:G23" si="7">IF(D16&lt;0,D16,B16)</f>
        <v>29</v>
      </c>
      <c r="H16" s="16"/>
      <c r="I16" s="25">
        <f t="shared" si="0"/>
        <v>13</v>
      </c>
      <c r="J16" s="27">
        <f t="shared" si="1"/>
        <v>411.875</v>
      </c>
      <c r="K16" s="1"/>
      <c r="L16" s="25">
        <f t="shared" si="2"/>
        <v>13</v>
      </c>
      <c r="M16" s="26">
        <f t="shared" si="3"/>
        <v>442.00000000000006</v>
      </c>
      <c r="N16" s="1"/>
    </row>
    <row r="17" spans="1:14" x14ac:dyDescent="0.15">
      <c r="A17" s="61" t="s">
        <v>40</v>
      </c>
      <c r="B17" s="77">
        <v>33</v>
      </c>
      <c r="C17" s="77">
        <f t="shared" si="4"/>
        <v>265</v>
      </c>
      <c r="D17" s="32"/>
      <c r="E17" s="77" t="str">
        <f t="shared" si="6"/>
        <v>0</v>
      </c>
      <c r="F17" s="79">
        <f>IFERROR(LARGE((C17,E17),1),"0")</f>
        <v>265</v>
      </c>
      <c r="G17" s="116">
        <f t="shared" si="7"/>
        <v>33</v>
      </c>
      <c r="H17" s="16"/>
      <c r="I17" s="25">
        <f t="shared" si="0"/>
        <v>14</v>
      </c>
      <c r="J17" s="27">
        <f t="shared" si="1"/>
        <v>404.53125</v>
      </c>
      <c r="K17" s="1"/>
      <c r="L17" s="25">
        <f t="shared" si="2"/>
        <v>14</v>
      </c>
      <c r="M17" s="26">
        <f t="shared" si="3"/>
        <v>431.33333333333337</v>
      </c>
      <c r="N17" s="1"/>
    </row>
    <row r="18" spans="1:14" x14ac:dyDescent="0.15">
      <c r="A18" s="61" t="s">
        <v>53</v>
      </c>
      <c r="B18" s="77">
        <v>34</v>
      </c>
      <c r="C18" s="77">
        <f t="shared" si="4"/>
        <v>257.65625</v>
      </c>
      <c r="D18" s="29"/>
      <c r="E18" s="77" t="str">
        <f t="shared" si="6"/>
        <v>0</v>
      </c>
      <c r="F18" s="79">
        <f>IFERROR(LARGE((C18,E18),1),"0")</f>
        <v>257.65625</v>
      </c>
      <c r="G18" s="116">
        <f t="shared" si="7"/>
        <v>34</v>
      </c>
      <c r="H18" s="16"/>
      <c r="I18" s="25">
        <f t="shared" si="0"/>
        <v>15</v>
      </c>
      <c r="J18" s="27">
        <f t="shared" si="1"/>
        <v>397.1875</v>
      </c>
      <c r="K18" s="1"/>
      <c r="L18" s="25">
        <f t="shared" si="2"/>
        <v>15</v>
      </c>
      <c r="M18" s="26">
        <f t="shared" si="3"/>
        <v>420.66666666666669</v>
      </c>
      <c r="N18" s="1"/>
    </row>
    <row r="19" spans="1:14" x14ac:dyDescent="0.15">
      <c r="A19" s="61" t="s">
        <v>57</v>
      </c>
      <c r="B19" s="30">
        <v>35</v>
      </c>
      <c r="C19" s="77">
        <f t="shared" si="4"/>
        <v>250.3125</v>
      </c>
      <c r="D19" s="28"/>
      <c r="E19" s="77" t="str">
        <f t="shared" si="6"/>
        <v>0</v>
      </c>
      <c r="F19" s="79">
        <f>IFERROR(LARGE((C19,E19),1),"0")</f>
        <v>250.3125</v>
      </c>
      <c r="G19" s="116">
        <f t="shared" si="7"/>
        <v>35</v>
      </c>
      <c r="H19" s="31"/>
      <c r="I19" s="25">
        <f t="shared" si="0"/>
        <v>16</v>
      </c>
      <c r="J19" s="27">
        <f t="shared" si="1"/>
        <v>389.84375</v>
      </c>
      <c r="K19" s="1"/>
      <c r="L19" s="25">
        <f t="shared" si="2"/>
        <v>16</v>
      </c>
      <c r="M19" s="26">
        <f t="shared" si="3"/>
        <v>410</v>
      </c>
      <c r="N19" s="1"/>
    </row>
    <row r="20" spans="1:14" x14ac:dyDescent="0.15">
      <c r="A20" s="61" t="s">
        <v>50</v>
      </c>
      <c r="B20" s="30">
        <v>38</v>
      </c>
      <c r="C20" s="77">
        <f t="shared" si="4"/>
        <v>228.28125</v>
      </c>
      <c r="D20" s="28"/>
      <c r="E20" s="77" t="str">
        <f t="shared" si="6"/>
        <v>0</v>
      </c>
      <c r="F20" s="79">
        <f>IFERROR(LARGE((C20,E20),1),"0")</f>
        <v>228.28125</v>
      </c>
      <c r="G20" s="116">
        <f t="shared" si="7"/>
        <v>38</v>
      </c>
      <c r="H20" s="31"/>
      <c r="I20" s="25">
        <f t="shared" si="0"/>
        <v>17</v>
      </c>
      <c r="J20" s="27">
        <f t="shared" si="1"/>
        <v>382.5</v>
      </c>
      <c r="K20" s="1"/>
      <c r="L20" s="25">
        <f t="shared" si="2"/>
        <v>17</v>
      </c>
      <c r="M20" s="26">
        <f t="shared" si="3"/>
        <v>399.33333333333331</v>
      </c>
      <c r="N20" s="1"/>
    </row>
    <row r="21" spans="1:14" x14ac:dyDescent="0.15">
      <c r="A21" s="61" t="s">
        <v>55</v>
      </c>
      <c r="B21" s="30">
        <v>45</v>
      </c>
      <c r="C21" s="77">
        <f t="shared" si="4"/>
        <v>176.875</v>
      </c>
      <c r="D21" s="28"/>
      <c r="E21" s="77" t="str">
        <f t="shared" si="6"/>
        <v>0</v>
      </c>
      <c r="F21" s="79">
        <f>IFERROR(LARGE((C21,E21),1),"0")</f>
        <v>176.875</v>
      </c>
      <c r="G21" s="116">
        <f t="shared" si="7"/>
        <v>45</v>
      </c>
      <c r="H21" s="31"/>
      <c r="I21" s="25">
        <f t="shared" si="0"/>
        <v>18</v>
      </c>
      <c r="J21" s="27">
        <f t="shared" si="1"/>
        <v>375.15625</v>
      </c>
      <c r="K21" s="1"/>
      <c r="L21" s="25">
        <f t="shared" si="2"/>
        <v>18</v>
      </c>
      <c r="M21" s="26">
        <f t="shared" si="3"/>
        <v>388.66666666666663</v>
      </c>
      <c r="N21" s="1"/>
    </row>
    <row r="22" spans="1:14" x14ac:dyDescent="0.15">
      <c r="A22" s="61" t="s">
        <v>52</v>
      </c>
      <c r="B22" s="30">
        <v>57</v>
      </c>
      <c r="C22" s="77">
        <f t="shared" si="4"/>
        <v>88.75</v>
      </c>
      <c r="D22" s="28"/>
      <c r="E22" s="77" t="str">
        <f t="shared" si="6"/>
        <v>0</v>
      </c>
      <c r="F22" s="79">
        <f>IFERROR(LARGE((C22,E22),1),"0")</f>
        <v>88.75</v>
      </c>
      <c r="G22" s="116">
        <f t="shared" si="7"/>
        <v>57</v>
      </c>
      <c r="H22" s="33"/>
      <c r="I22" s="25">
        <f t="shared" si="0"/>
        <v>19</v>
      </c>
      <c r="J22" s="27">
        <f t="shared" si="1"/>
        <v>367.8125</v>
      </c>
      <c r="K22" s="1"/>
      <c r="L22" s="25">
        <f t="shared" si="2"/>
        <v>19</v>
      </c>
      <c r="M22" s="26">
        <f t="shared" si="3"/>
        <v>377.99999999999994</v>
      </c>
      <c r="N22" s="1"/>
    </row>
    <row r="23" spans="1:14" x14ac:dyDescent="0.15">
      <c r="A23" s="61" t="s">
        <v>49</v>
      </c>
      <c r="B23" s="30">
        <v>62</v>
      </c>
      <c r="C23" s="77">
        <f t="shared" si="4"/>
        <v>52.03125</v>
      </c>
      <c r="D23" s="28"/>
      <c r="E23" s="77" t="str">
        <f t="shared" si="6"/>
        <v>0</v>
      </c>
      <c r="F23" s="79">
        <f>IFERROR(LARGE((C23,E23),1),"0")</f>
        <v>52.03125</v>
      </c>
      <c r="G23" s="116">
        <f t="shared" si="7"/>
        <v>62</v>
      </c>
      <c r="H23" s="31"/>
      <c r="I23" s="25">
        <f t="shared" si="0"/>
        <v>20</v>
      </c>
      <c r="J23" s="27">
        <f t="shared" si="1"/>
        <v>360.46875</v>
      </c>
      <c r="K23" s="1"/>
      <c r="L23" s="25">
        <f t="shared" si="2"/>
        <v>20</v>
      </c>
      <c r="M23" s="26">
        <f t="shared" si="3"/>
        <v>367.33333333333326</v>
      </c>
      <c r="N23" s="1"/>
    </row>
    <row r="24" spans="1:14" x14ac:dyDescent="0.15">
      <c r="B24" s="1"/>
      <c r="E24" s="1"/>
      <c r="H24" s="31"/>
      <c r="I24" s="25">
        <f t="shared" si="0"/>
        <v>21</v>
      </c>
      <c r="J24" s="27">
        <f t="shared" si="1"/>
        <v>353.125</v>
      </c>
      <c r="K24" s="1"/>
      <c r="L24" s="25">
        <f t="shared" si="2"/>
        <v>21</v>
      </c>
      <c r="M24" s="26">
        <f t="shared" si="3"/>
        <v>356.66666666666657</v>
      </c>
      <c r="N24" s="1"/>
    </row>
    <row r="25" spans="1:14" x14ac:dyDescent="0.15">
      <c r="B25" s="1"/>
      <c r="E25" s="1"/>
      <c r="H25" s="31"/>
      <c r="I25" s="25">
        <f t="shared" si="0"/>
        <v>22</v>
      </c>
      <c r="J25" s="27">
        <f t="shared" si="1"/>
        <v>345.78125</v>
      </c>
      <c r="K25" s="1"/>
      <c r="M25" s="26"/>
      <c r="N25" s="1"/>
    </row>
    <row r="26" spans="1:14" x14ac:dyDescent="0.15">
      <c r="B26" s="1"/>
      <c r="E26" s="1"/>
      <c r="H26" s="31"/>
      <c r="I26" s="25">
        <f t="shared" si="0"/>
        <v>23</v>
      </c>
      <c r="J26" s="27">
        <f t="shared" si="1"/>
        <v>338.4375</v>
      </c>
      <c r="K26" s="1"/>
      <c r="M26" s="14"/>
      <c r="N26" s="1"/>
    </row>
    <row r="27" spans="1:14" x14ac:dyDescent="0.15">
      <c r="H27" s="31"/>
      <c r="I27" s="25">
        <f t="shared" si="0"/>
        <v>24</v>
      </c>
      <c r="J27" s="27">
        <f t="shared" si="1"/>
        <v>331.09375</v>
      </c>
      <c r="K27" s="1"/>
      <c r="M27" s="14"/>
      <c r="N27" s="1"/>
    </row>
    <row r="28" spans="1:14" x14ac:dyDescent="0.15">
      <c r="H28" s="31"/>
      <c r="I28" s="25">
        <f t="shared" si="0"/>
        <v>25</v>
      </c>
      <c r="J28" s="27">
        <f t="shared" si="1"/>
        <v>323.75</v>
      </c>
      <c r="K28" s="1"/>
      <c r="M28" s="14"/>
      <c r="N28" s="1"/>
    </row>
    <row r="29" spans="1:14" x14ac:dyDescent="0.15">
      <c r="H29" s="16"/>
      <c r="I29" s="25">
        <f t="shared" si="0"/>
        <v>26</v>
      </c>
      <c r="J29" s="27">
        <f t="shared" si="1"/>
        <v>316.40625</v>
      </c>
      <c r="K29" s="1"/>
      <c r="M29" s="14"/>
      <c r="N29" s="1"/>
    </row>
    <row r="30" spans="1:14" x14ac:dyDescent="0.15">
      <c r="H30" s="16"/>
      <c r="I30" s="25">
        <f t="shared" si="0"/>
        <v>27</v>
      </c>
      <c r="J30" s="27">
        <f t="shared" si="1"/>
        <v>309.0625</v>
      </c>
      <c r="K30" s="1"/>
      <c r="M30" s="14"/>
      <c r="N30" s="1"/>
    </row>
    <row r="31" spans="1:14" x14ac:dyDescent="0.15">
      <c r="H31" s="16"/>
      <c r="I31" s="25">
        <f t="shared" si="0"/>
        <v>28</v>
      </c>
      <c r="J31" s="27">
        <f t="shared" si="1"/>
        <v>301.71875</v>
      </c>
      <c r="K31" s="1"/>
      <c r="M31" s="14"/>
      <c r="N31" s="1"/>
    </row>
    <row r="32" spans="1:14" x14ac:dyDescent="0.15">
      <c r="H32" s="16"/>
      <c r="I32" s="25">
        <f t="shared" si="0"/>
        <v>29</v>
      </c>
      <c r="J32" s="27">
        <f t="shared" si="1"/>
        <v>294.375</v>
      </c>
      <c r="K32" s="1"/>
      <c r="M32" s="14"/>
      <c r="N32" s="1"/>
    </row>
    <row r="33" spans="9:14" x14ac:dyDescent="0.15">
      <c r="I33" s="25">
        <f t="shared" si="0"/>
        <v>30</v>
      </c>
      <c r="J33" s="27">
        <f t="shared" si="1"/>
        <v>287.03125</v>
      </c>
      <c r="K33" s="1"/>
      <c r="M33" s="14"/>
      <c r="N33" s="1"/>
    </row>
    <row r="34" spans="9:14" x14ac:dyDescent="0.15">
      <c r="I34" s="25">
        <f t="shared" si="0"/>
        <v>31</v>
      </c>
      <c r="J34" s="27">
        <f t="shared" si="1"/>
        <v>279.6875</v>
      </c>
      <c r="K34" s="1"/>
      <c r="M34" s="14"/>
      <c r="N34" s="1"/>
    </row>
    <row r="35" spans="9:14" x14ac:dyDescent="0.15">
      <c r="I35" s="25">
        <f t="shared" si="0"/>
        <v>32</v>
      </c>
      <c r="J35" s="27">
        <f t="shared" si="1"/>
        <v>272.34375</v>
      </c>
      <c r="K35" s="1"/>
      <c r="M35" s="14"/>
      <c r="N35" s="1"/>
    </row>
    <row r="36" spans="9:14" x14ac:dyDescent="0.15">
      <c r="I36" s="25">
        <f t="shared" si="0"/>
        <v>33</v>
      </c>
      <c r="J36" s="27">
        <f t="shared" si="1"/>
        <v>265</v>
      </c>
      <c r="K36" s="1"/>
      <c r="M36" s="14"/>
      <c r="N36" s="1"/>
    </row>
    <row r="37" spans="9:14" x14ac:dyDescent="0.15">
      <c r="I37" s="25">
        <f t="shared" si="0"/>
        <v>34</v>
      </c>
      <c r="J37" s="27">
        <f t="shared" si="1"/>
        <v>257.65625</v>
      </c>
      <c r="K37" s="1"/>
      <c r="M37" s="14"/>
      <c r="N37" s="1"/>
    </row>
    <row r="38" spans="9:14" x14ac:dyDescent="0.15">
      <c r="I38" s="25">
        <f t="shared" si="0"/>
        <v>35</v>
      </c>
      <c r="J38" s="27">
        <f t="shared" si="1"/>
        <v>250.3125</v>
      </c>
      <c r="K38" s="1"/>
      <c r="M38" s="14"/>
      <c r="N38" s="1"/>
    </row>
    <row r="39" spans="9:14" x14ac:dyDescent="0.15">
      <c r="I39" s="25">
        <f t="shared" si="0"/>
        <v>36</v>
      </c>
      <c r="J39" s="27">
        <f t="shared" si="1"/>
        <v>242.96875</v>
      </c>
      <c r="K39" s="1"/>
      <c r="M39" s="14"/>
      <c r="N39" s="1"/>
    </row>
    <row r="40" spans="9:14" x14ac:dyDescent="0.15">
      <c r="I40" s="25">
        <f t="shared" si="0"/>
        <v>37</v>
      </c>
      <c r="J40" s="27">
        <f t="shared" si="1"/>
        <v>235.625</v>
      </c>
      <c r="K40" s="1"/>
      <c r="M40" s="14"/>
      <c r="N40" s="1"/>
    </row>
    <row r="41" spans="9:14" x14ac:dyDescent="0.15">
      <c r="I41" s="25">
        <f t="shared" si="0"/>
        <v>38</v>
      </c>
      <c r="J41" s="27">
        <f t="shared" si="1"/>
        <v>228.28125</v>
      </c>
      <c r="K41" s="1"/>
      <c r="M41" s="14"/>
      <c r="N41" s="1"/>
    </row>
    <row r="42" spans="9:14" x14ac:dyDescent="0.15">
      <c r="I42" s="25">
        <f t="shared" si="0"/>
        <v>39</v>
      </c>
      <c r="J42" s="27">
        <f t="shared" si="1"/>
        <v>220.9375</v>
      </c>
      <c r="K42" s="1"/>
      <c r="M42" s="14"/>
      <c r="N42" s="1"/>
    </row>
    <row r="43" spans="9:14" x14ac:dyDescent="0.15">
      <c r="I43" s="25">
        <f t="shared" si="0"/>
        <v>40</v>
      </c>
      <c r="J43" s="27">
        <f t="shared" si="1"/>
        <v>213.59375</v>
      </c>
      <c r="K43" s="1"/>
      <c r="M43" s="14"/>
      <c r="N43" s="1"/>
    </row>
    <row r="44" spans="9:14" x14ac:dyDescent="0.15">
      <c r="I44" s="25">
        <f t="shared" si="0"/>
        <v>41</v>
      </c>
      <c r="J44" s="27">
        <f t="shared" si="1"/>
        <v>206.25</v>
      </c>
      <c r="K44" s="1"/>
      <c r="M44" s="14"/>
      <c r="N44" s="1"/>
    </row>
    <row r="45" spans="9:14" x14ac:dyDescent="0.15">
      <c r="I45" s="25">
        <f t="shared" si="0"/>
        <v>42</v>
      </c>
      <c r="J45" s="27">
        <f t="shared" si="1"/>
        <v>198.90625</v>
      </c>
      <c r="K45" s="1"/>
      <c r="M45" s="14"/>
      <c r="N45" s="1"/>
    </row>
    <row r="46" spans="9:14" x14ac:dyDescent="0.15">
      <c r="I46" s="25">
        <f t="shared" si="0"/>
        <v>43</v>
      </c>
      <c r="J46" s="27">
        <f t="shared" si="1"/>
        <v>191.5625</v>
      </c>
      <c r="K46" s="1"/>
      <c r="M46" s="14"/>
      <c r="N46" s="1"/>
    </row>
    <row r="47" spans="9:14" x14ac:dyDescent="0.15">
      <c r="I47" s="25">
        <f t="shared" si="0"/>
        <v>44</v>
      </c>
      <c r="J47" s="27">
        <f t="shared" si="1"/>
        <v>184.21875</v>
      </c>
      <c r="K47" s="1"/>
      <c r="M47" s="14"/>
      <c r="N47" s="1"/>
    </row>
    <row r="48" spans="9:14" x14ac:dyDescent="0.15">
      <c r="I48" s="25">
        <f t="shared" si="0"/>
        <v>45</v>
      </c>
      <c r="J48" s="27">
        <f t="shared" si="1"/>
        <v>176.875</v>
      </c>
      <c r="K48" s="1"/>
      <c r="M48" s="14"/>
      <c r="N48" s="1"/>
    </row>
    <row r="49" spans="9:14" x14ac:dyDescent="0.15">
      <c r="I49" s="25">
        <f t="shared" si="0"/>
        <v>46</v>
      </c>
      <c r="J49" s="27">
        <f t="shared" si="1"/>
        <v>169.53125</v>
      </c>
      <c r="K49" s="1"/>
      <c r="M49" s="14"/>
      <c r="N49" s="1"/>
    </row>
    <row r="50" spans="9:14" x14ac:dyDescent="0.15">
      <c r="I50" s="25">
        <f t="shared" si="0"/>
        <v>47</v>
      </c>
      <c r="J50" s="27">
        <f t="shared" si="1"/>
        <v>162.1875</v>
      </c>
      <c r="K50" s="1"/>
      <c r="M50" s="14"/>
      <c r="N50" s="1"/>
    </row>
    <row r="51" spans="9:14" x14ac:dyDescent="0.15">
      <c r="I51" s="25">
        <f t="shared" si="0"/>
        <v>48</v>
      </c>
      <c r="J51" s="27">
        <f t="shared" si="1"/>
        <v>154.84375</v>
      </c>
      <c r="K51" s="1"/>
      <c r="M51" s="14"/>
      <c r="N51" s="1"/>
    </row>
    <row r="52" spans="9:14" x14ac:dyDescent="0.15">
      <c r="I52" s="25">
        <f t="shared" si="0"/>
        <v>49</v>
      </c>
      <c r="J52" s="27">
        <f t="shared" si="1"/>
        <v>147.5</v>
      </c>
      <c r="K52" s="1"/>
      <c r="M52" s="14"/>
      <c r="N52" s="1"/>
    </row>
    <row r="53" spans="9:14" x14ac:dyDescent="0.15">
      <c r="I53" s="25">
        <f t="shared" si="0"/>
        <v>50</v>
      </c>
      <c r="J53" s="27">
        <f t="shared" si="1"/>
        <v>140.15625</v>
      </c>
      <c r="K53" s="1"/>
      <c r="M53" s="14"/>
      <c r="N53" s="1"/>
    </row>
    <row r="54" spans="9:14" x14ac:dyDescent="0.15">
      <c r="I54" s="25">
        <f t="shared" si="0"/>
        <v>51</v>
      </c>
      <c r="J54" s="27">
        <f t="shared" si="1"/>
        <v>132.8125</v>
      </c>
      <c r="K54" s="1"/>
      <c r="M54" s="14"/>
      <c r="N54" s="1"/>
    </row>
    <row r="55" spans="9:14" x14ac:dyDescent="0.15">
      <c r="I55" s="25">
        <f t="shared" si="0"/>
        <v>52</v>
      </c>
      <c r="J55" s="27">
        <f t="shared" si="1"/>
        <v>125.46875</v>
      </c>
      <c r="K55" s="1"/>
      <c r="M55" s="14"/>
      <c r="N55" s="1"/>
    </row>
    <row r="56" spans="9:14" x14ac:dyDescent="0.15">
      <c r="I56" s="25">
        <f t="shared" si="0"/>
        <v>53</v>
      </c>
      <c r="J56" s="27">
        <f t="shared" si="1"/>
        <v>118.125</v>
      </c>
      <c r="K56" s="1"/>
      <c r="M56" s="14"/>
      <c r="N56" s="1"/>
    </row>
    <row r="57" spans="9:14" x14ac:dyDescent="0.15">
      <c r="I57" s="25">
        <f t="shared" si="0"/>
        <v>54</v>
      </c>
      <c r="J57" s="27">
        <f t="shared" si="1"/>
        <v>110.78125</v>
      </c>
      <c r="K57" s="1"/>
      <c r="M57" s="14"/>
      <c r="N57" s="1"/>
    </row>
    <row r="58" spans="9:14" x14ac:dyDescent="0.15">
      <c r="I58" s="25">
        <f t="shared" si="0"/>
        <v>55</v>
      </c>
      <c r="J58" s="27">
        <f t="shared" si="1"/>
        <v>103.4375</v>
      </c>
      <c r="K58" s="1"/>
      <c r="M58" s="14"/>
      <c r="N58" s="1"/>
    </row>
    <row r="59" spans="9:14" x14ac:dyDescent="0.15">
      <c r="I59" s="25">
        <f t="shared" si="0"/>
        <v>56</v>
      </c>
      <c r="J59" s="27">
        <f t="shared" si="1"/>
        <v>96.09375</v>
      </c>
      <c r="K59" s="1"/>
      <c r="M59" s="14"/>
      <c r="N59" s="1"/>
    </row>
    <row r="60" spans="9:14" x14ac:dyDescent="0.15">
      <c r="I60" s="25">
        <f t="shared" si="0"/>
        <v>57</v>
      </c>
      <c r="J60" s="27">
        <f t="shared" si="1"/>
        <v>88.75</v>
      </c>
      <c r="K60" s="1"/>
      <c r="M60" s="14"/>
      <c r="N60" s="1"/>
    </row>
    <row r="61" spans="9:14" x14ac:dyDescent="0.15">
      <c r="I61" s="25">
        <f t="shared" si="0"/>
        <v>58</v>
      </c>
      <c r="J61" s="27">
        <f t="shared" si="1"/>
        <v>81.40625</v>
      </c>
    </row>
    <row r="62" spans="9:14" x14ac:dyDescent="0.15">
      <c r="I62" s="25">
        <f t="shared" si="0"/>
        <v>59</v>
      </c>
      <c r="J62" s="27">
        <f t="shared" si="1"/>
        <v>74.0625</v>
      </c>
    </row>
    <row r="63" spans="9:14" x14ac:dyDescent="0.15">
      <c r="I63" s="25">
        <f t="shared" si="0"/>
        <v>60</v>
      </c>
      <c r="J63" s="27">
        <f t="shared" si="1"/>
        <v>66.71875</v>
      </c>
    </row>
    <row r="64" spans="9:14" x14ac:dyDescent="0.15">
      <c r="I64" s="25">
        <f t="shared" si="0"/>
        <v>61</v>
      </c>
      <c r="J64" s="27">
        <f t="shared" si="1"/>
        <v>59.375</v>
      </c>
    </row>
    <row r="65" spans="9:10" x14ac:dyDescent="0.15">
      <c r="I65" s="25">
        <f t="shared" si="0"/>
        <v>62</v>
      </c>
      <c r="J65" s="27">
        <f t="shared" si="1"/>
        <v>52.03125</v>
      </c>
    </row>
    <row r="66" spans="9:10" x14ac:dyDescent="0.15">
      <c r="I66" s="25">
        <f t="shared" si="0"/>
        <v>63</v>
      </c>
      <c r="J66" s="27">
        <f t="shared" si="1"/>
        <v>44.6875</v>
      </c>
    </row>
    <row r="67" spans="9:10" x14ac:dyDescent="0.15">
      <c r="I67" s="25">
        <f t="shared" si="0"/>
        <v>64</v>
      </c>
      <c r="J67" s="27">
        <f t="shared" si="1"/>
        <v>37.34375</v>
      </c>
    </row>
    <row r="68" spans="9:10" x14ac:dyDescent="0.15">
      <c r="I68" s="25">
        <f t="shared" si="0"/>
        <v>65</v>
      </c>
      <c r="J68" s="27">
        <f t="shared" si="1"/>
        <v>30</v>
      </c>
    </row>
    <row r="69" spans="9:10" x14ac:dyDescent="0.15">
      <c r="I69" s="25">
        <f t="shared" si="0"/>
        <v>66</v>
      </c>
      <c r="J69" s="27">
        <f t="shared" si="1"/>
        <v>22.65625</v>
      </c>
    </row>
    <row r="70" spans="9:10" x14ac:dyDescent="0.15">
      <c r="I70" s="25">
        <f t="shared" ref="I70:I71" si="8">I69+1</f>
        <v>67</v>
      </c>
      <c r="J70" s="27">
        <f t="shared" ref="J70:J71" si="9">J69-(J$4-30)/(J$3-1)</f>
        <v>15.3125</v>
      </c>
    </row>
    <row r="71" spans="9:10" x14ac:dyDescent="0.15">
      <c r="I71" s="25">
        <f t="shared" si="8"/>
        <v>68</v>
      </c>
      <c r="J71" s="27">
        <f t="shared" si="9"/>
        <v>7.96875</v>
      </c>
    </row>
    <row r="72" spans="9:10" x14ac:dyDescent="0.15">
      <c r="I72" s="25" t="s">
        <v>209</v>
      </c>
      <c r="J72" s="27">
        <v>0</v>
      </c>
    </row>
  </sheetData>
  <sortState xmlns:xlrd2="http://schemas.microsoft.com/office/spreadsheetml/2017/richdata2" ref="A12:G23">
    <sortCondition ref="G12:G23"/>
  </sortState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23">
    <cfRule type="duplicateValues" dxfId="418" priority="6"/>
    <cfRule type="duplicateValues" dxfId="417" priority="7"/>
    <cfRule type="duplicateValues" dxfId="416" priority="8"/>
    <cfRule type="duplicateValues" dxfId="415" priority="9"/>
    <cfRule type="duplicateValues" dxfId="414" priority="10"/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E725-6896-3249-880C-0FA2166CADC2}">
  <dimension ref="A1:N72"/>
  <sheetViews>
    <sheetView workbookViewId="0">
      <selection activeCell="H30" sqref="H30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30" style="1" customWidth="1"/>
    <col min="9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</v>
      </c>
      <c r="C3" s="196"/>
      <c r="D3" s="101"/>
      <c r="E3" s="104"/>
      <c r="F3" s="101"/>
      <c r="G3" s="107"/>
      <c r="I3" s="95" t="s">
        <v>132</v>
      </c>
      <c r="J3" s="96">
        <v>68</v>
      </c>
      <c r="K3" s="1"/>
      <c r="L3" s="95" t="s">
        <v>132</v>
      </c>
      <c r="M3" s="96">
        <v>20</v>
      </c>
      <c r="N3" s="1"/>
    </row>
    <row r="4" spans="1:14" ht="15" customHeight="1" x14ac:dyDescent="0.15">
      <c r="A4" s="99" t="s">
        <v>131</v>
      </c>
      <c r="B4" s="118" t="s">
        <v>207</v>
      </c>
      <c r="C4" s="119"/>
      <c r="D4" s="101"/>
      <c r="E4" s="104"/>
      <c r="F4" s="101"/>
      <c r="G4" s="107"/>
      <c r="I4" s="25">
        <v>1</v>
      </c>
      <c r="J4" s="27">
        <f>J2</f>
        <v>500</v>
      </c>
      <c r="K4" s="1"/>
      <c r="L4" s="25">
        <v>1</v>
      </c>
      <c r="M4" s="26">
        <v>570</v>
      </c>
      <c r="N4" s="1"/>
    </row>
    <row r="5" spans="1:14" ht="15" customHeight="1" x14ac:dyDescent="0.15">
      <c r="A5" s="99" t="s">
        <v>133</v>
      </c>
      <c r="B5" s="132" t="s">
        <v>208</v>
      </c>
      <c r="C5" s="119"/>
      <c r="D5" s="103"/>
      <c r="E5" s="105"/>
      <c r="F5" s="105"/>
      <c r="G5" s="107"/>
      <c r="I5" s="25">
        <f>I4+1</f>
        <v>2</v>
      </c>
      <c r="J5" s="27">
        <f>J4-(J$4-30)/(J$3-1)</f>
        <v>492.9850746268657</v>
      </c>
      <c r="K5" s="1"/>
      <c r="L5" s="25">
        <f>L4+1</f>
        <v>2</v>
      </c>
      <c r="M5" s="26">
        <f>M4-(M$4-360)/(M$3)</f>
        <v>559.5</v>
      </c>
      <c r="N5" s="1"/>
    </row>
    <row r="6" spans="1:14" ht="15" customHeight="1" x14ac:dyDescent="0.15">
      <c r="A6" s="99" t="s">
        <v>134</v>
      </c>
      <c r="B6" s="118" t="s">
        <v>23</v>
      </c>
      <c r="C6" s="119"/>
      <c r="D6" s="103"/>
      <c r="E6" s="106"/>
      <c r="F6" s="103"/>
      <c r="G6" s="107"/>
      <c r="I6" s="25">
        <f t="shared" ref="I6:I69" si="0">I5+1</f>
        <v>3</v>
      </c>
      <c r="J6" s="27">
        <f t="shared" ref="J6:J69" si="1">J5-(J$4-30)/(J$3-1)</f>
        <v>485.97014925373139</v>
      </c>
      <c r="K6" s="1"/>
      <c r="L6" s="25">
        <f t="shared" ref="L6:L23" si="2">L5+1</f>
        <v>3</v>
      </c>
      <c r="M6" s="26">
        <f t="shared" ref="M6:M23" si="3">M5-(M$4-360)/(M$3)</f>
        <v>549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25">
        <f t="shared" si="0"/>
        <v>4</v>
      </c>
      <c r="J7" s="27">
        <f t="shared" si="1"/>
        <v>478.95522388059709</v>
      </c>
      <c r="K7" s="1"/>
      <c r="L7" s="25">
        <f t="shared" si="2"/>
        <v>4</v>
      </c>
      <c r="M7" s="26">
        <f t="shared" si="3"/>
        <v>538.5</v>
      </c>
      <c r="N7" s="1"/>
    </row>
    <row r="8" spans="1:14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25">
        <f t="shared" si="0"/>
        <v>5</v>
      </c>
      <c r="J8" s="27">
        <f t="shared" si="1"/>
        <v>471.94029850746278</v>
      </c>
      <c r="K8" s="1"/>
      <c r="L8" s="25">
        <f t="shared" si="2"/>
        <v>5</v>
      </c>
      <c r="M8" s="26">
        <f t="shared" si="3"/>
        <v>528</v>
      </c>
      <c r="N8" s="1"/>
    </row>
    <row r="9" spans="1:14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0"/>
        <v>6</v>
      </c>
      <c r="J9" s="27">
        <f t="shared" si="1"/>
        <v>464.92537313432848</v>
      </c>
      <c r="K9" s="1"/>
      <c r="L9" s="25">
        <f t="shared" si="2"/>
        <v>6</v>
      </c>
      <c r="M9" s="26">
        <f t="shared" si="3"/>
        <v>517.5</v>
      </c>
      <c r="N9" s="1"/>
    </row>
    <row r="10" spans="1:14" ht="15" customHeight="1" x14ac:dyDescent="0.15">
      <c r="A10" s="212"/>
      <c r="B10" s="205">
        <f>J2</f>
        <v>500</v>
      </c>
      <c r="C10" s="205"/>
      <c r="D10" s="205">
        <f>M2</f>
        <v>570</v>
      </c>
      <c r="E10" s="205"/>
      <c r="F10" s="200"/>
      <c r="G10" s="203"/>
      <c r="I10" s="25">
        <f t="shared" si="0"/>
        <v>7</v>
      </c>
      <c r="J10" s="27">
        <f t="shared" si="1"/>
        <v>457.91044776119418</v>
      </c>
      <c r="K10" s="1"/>
      <c r="L10" s="25">
        <f t="shared" si="2"/>
        <v>7</v>
      </c>
      <c r="M10" s="26">
        <f t="shared" si="3"/>
        <v>507</v>
      </c>
      <c r="N10" s="1"/>
    </row>
    <row r="11" spans="1:14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68</v>
      </c>
      <c r="I11" s="25">
        <f t="shared" si="0"/>
        <v>8</v>
      </c>
      <c r="J11" s="27">
        <f t="shared" si="1"/>
        <v>450.89552238805987</v>
      </c>
      <c r="K11" s="1"/>
      <c r="L11" s="25">
        <f t="shared" si="2"/>
        <v>8</v>
      </c>
      <c r="M11" s="26">
        <f t="shared" si="3"/>
        <v>496.5</v>
      </c>
      <c r="N11" s="1"/>
    </row>
    <row r="12" spans="1:14" ht="15" customHeight="1" x14ac:dyDescent="0.15">
      <c r="A12" s="61" t="s">
        <v>146</v>
      </c>
      <c r="B12" s="77">
        <v>2</v>
      </c>
      <c r="C12" s="77">
        <f t="shared" ref="C12:C23" si="4">_xlfn.IFNA(VLOOKUP(B12,$I$4:$J$100,2,FALSE),"0")</f>
        <v>492.9850746268657</v>
      </c>
      <c r="D12" s="29">
        <v>9</v>
      </c>
      <c r="E12" s="77">
        <f t="shared" ref="E12:E23" si="5">_xlfn.IFNA(VLOOKUP(D12,$L$4:$M$23,2,FALSE),"0")</f>
        <v>486</v>
      </c>
      <c r="F12" s="79">
        <f>IFERROR(LARGE((C12,E12),1),"0")</f>
        <v>492.9850746268657</v>
      </c>
      <c r="G12" s="29">
        <v>9</v>
      </c>
      <c r="I12" s="25">
        <f t="shared" si="0"/>
        <v>9</v>
      </c>
      <c r="J12" s="27">
        <f t="shared" si="1"/>
        <v>443.88059701492557</v>
      </c>
      <c r="K12" s="1"/>
      <c r="L12" s="25">
        <f t="shared" si="2"/>
        <v>9</v>
      </c>
      <c r="M12" s="26">
        <f t="shared" si="3"/>
        <v>486</v>
      </c>
      <c r="N12" s="1"/>
    </row>
    <row r="13" spans="1:14" ht="15" customHeight="1" x14ac:dyDescent="0.15">
      <c r="A13" s="61" t="s">
        <v>39</v>
      </c>
      <c r="B13" s="77">
        <v>3</v>
      </c>
      <c r="C13" s="77">
        <f t="shared" si="4"/>
        <v>485.97014925373139</v>
      </c>
      <c r="D13" s="29">
        <v>10</v>
      </c>
      <c r="E13" s="77">
        <f t="shared" si="5"/>
        <v>475.5</v>
      </c>
      <c r="F13" s="79">
        <f>IFERROR(LARGE((C13,E13),1),"0")</f>
        <v>485.97014925373139</v>
      </c>
      <c r="G13" s="29">
        <v>10</v>
      </c>
      <c r="H13" s="16"/>
      <c r="I13" s="25">
        <f t="shared" si="0"/>
        <v>10</v>
      </c>
      <c r="J13" s="27">
        <f t="shared" si="1"/>
        <v>436.86567164179127</v>
      </c>
      <c r="K13" s="1"/>
      <c r="L13" s="25">
        <f t="shared" si="2"/>
        <v>10</v>
      </c>
      <c r="M13" s="26">
        <f t="shared" si="3"/>
        <v>475.5</v>
      </c>
      <c r="N13" s="1"/>
    </row>
    <row r="14" spans="1:14" ht="15" customHeight="1" x14ac:dyDescent="0.15">
      <c r="A14" s="61" t="s">
        <v>37</v>
      </c>
      <c r="B14" s="77">
        <v>18</v>
      </c>
      <c r="C14" s="77">
        <f t="shared" si="4"/>
        <v>380.74626865671684</v>
      </c>
      <c r="D14" s="29">
        <v>13</v>
      </c>
      <c r="E14" s="77">
        <f t="shared" si="5"/>
        <v>444</v>
      </c>
      <c r="F14" s="79">
        <f>IFERROR(LARGE((C14,E14),1),"0")</f>
        <v>444</v>
      </c>
      <c r="G14" s="29">
        <v>13</v>
      </c>
      <c r="H14" s="16"/>
      <c r="I14" s="25">
        <f t="shared" si="0"/>
        <v>11</v>
      </c>
      <c r="J14" s="27">
        <f t="shared" si="1"/>
        <v>429.85074626865696</v>
      </c>
      <c r="K14" s="1"/>
      <c r="L14" s="25">
        <f t="shared" si="2"/>
        <v>11</v>
      </c>
      <c r="M14" s="26">
        <f t="shared" si="3"/>
        <v>465</v>
      </c>
      <c r="N14" s="1"/>
    </row>
    <row r="15" spans="1:14" ht="15" customHeight="1" x14ac:dyDescent="0.15">
      <c r="A15" s="61" t="s">
        <v>28</v>
      </c>
      <c r="B15" s="77">
        <v>15</v>
      </c>
      <c r="C15" s="77">
        <f t="shared" si="4"/>
        <v>401.79104477611975</v>
      </c>
      <c r="D15" s="29">
        <v>19</v>
      </c>
      <c r="E15" s="77">
        <f t="shared" si="5"/>
        <v>381</v>
      </c>
      <c r="F15" s="79">
        <f>IFERROR(LARGE((C15,E15),1),"0")</f>
        <v>401.79104477611975</v>
      </c>
      <c r="G15" s="29">
        <v>19</v>
      </c>
      <c r="H15" s="16"/>
      <c r="I15" s="25">
        <f t="shared" si="0"/>
        <v>12</v>
      </c>
      <c r="J15" s="27">
        <f t="shared" si="1"/>
        <v>422.83582089552266</v>
      </c>
      <c r="K15" s="1"/>
      <c r="L15" s="25">
        <f t="shared" si="2"/>
        <v>12</v>
      </c>
      <c r="M15" s="26">
        <f t="shared" si="3"/>
        <v>454.5</v>
      </c>
      <c r="N15" s="1"/>
    </row>
    <row r="16" spans="1:14" ht="15" customHeight="1" x14ac:dyDescent="0.15">
      <c r="A16" s="61" t="s">
        <v>34</v>
      </c>
      <c r="B16" s="77">
        <v>12</v>
      </c>
      <c r="C16" s="77">
        <f t="shared" si="4"/>
        <v>422.83582089552266</v>
      </c>
      <c r="D16" s="29">
        <v>20</v>
      </c>
      <c r="E16" s="77">
        <f t="shared" si="5"/>
        <v>370.5</v>
      </c>
      <c r="F16" s="79">
        <f>IFERROR(LARGE((C16,E16),1),"0")</f>
        <v>422.83582089552266</v>
      </c>
      <c r="G16" s="29">
        <v>20</v>
      </c>
      <c r="H16" s="16"/>
      <c r="I16" s="25">
        <f t="shared" si="0"/>
        <v>13</v>
      </c>
      <c r="J16" s="27">
        <f t="shared" si="1"/>
        <v>415.82089552238835</v>
      </c>
      <c r="K16" s="1"/>
      <c r="L16" s="25">
        <f t="shared" si="2"/>
        <v>13</v>
      </c>
      <c r="M16" s="26">
        <f t="shared" si="3"/>
        <v>444</v>
      </c>
      <c r="N16" s="1"/>
    </row>
    <row r="17" spans="1:14" x14ac:dyDescent="0.15">
      <c r="A17" s="61" t="s">
        <v>53</v>
      </c>
      <c r="B17" s="30">
        <v>31</v>
      </c>
      <c r="C17" s="77">
        <f t="shared" si="4"/>
        <v>289.55223880597089</v>
      </c>
      <c r="D17" s="28"/>
      <c r="E17" s="77" t="str">
        <f t="shared" si="5"/>
        <v>0</v>
      </c>
      <c r="F17" s="79">
        <f>IFERROR(LARGE((C17,E17),1),"0")</f>
        <v>289.55223880597089</v>
      </c>
      <c r="G17" s="116">
        <f t="shared" ref="G17:G23" si="6">IF(D17&lt;0,D17,B17)</f>
        <v>31</v>
      </c>
      <c r="H17" s="16"/>
      <c r="I17" s="25">
        <f t="shared" si="0"/>
        <v>14</v>
      </c>
      <c r="J17" s="27">
        <f t="shared" si="1"/>
        <v>408.80597014925405</v>
      </c>
      <c r="K17" s="1"/>
      <c r="L17" s="25">
        <f t="shared" si="2"/>
        <v>14</v>
      </c>
      <c r="M17" s="26">
        <f t="shared" si="3"/>
        <v>433.5</v>
      </c>
      <c r="N17" s="1"/>
    </row>
    <row r="18" spans="1:14" x14ac:dyDescent="0.15">
      <c r="A18" s="61" t="s">
        <v>40</v>
      </c>
      <c r="B18" s="77">
        <v>35</v>
      </c>
      <c r="C18" s="77">
        <f t="shared" si="4"/>
        <v>261.49253731343367</v>
      </c>
      <c r="D18" s="32"/>
      <c r="E18" s="77" t="str">
        <f t="shared" si="5"/>
        <v>0</v>
      </c>
      <c r="F18" s="79">
        <f>IFERROR(LARGE((C18,E18),1),"0")</f>
        <v>261.49253731343367</v>
      </c>
      <c r="G18" s="116">
        <f t="shared" si="6"/>
        <v>35</v>
      </c>
      <c r="H18" s="16"/>
      <c r="I18" s="25">
        <f t="shared" si="0"/>
        <v>15</v>
      </c>
      <c r="J18" s="27">
        <f t="shared" si="1"/>
        <v>401.79104477611975</v>
      </c>
      <c r="K18" s="1"/>
      <c r="L18" s="25">
        <f t="shared" si="2"/>
        <v>15</v>
      </c>
      <c r="M18" s="26">
        <f t="shared" si="3"/>
        <v>423</v>
      </c>
      <c r="N18" s="1"/>
    </row>
    <row r="19" spans="1:14" x14ac:dyDescent="0.15">
      <c r="A19" s="61" t="s">
        <v>50</v>
      </c>
      <c r="B19" s="77">
        <v>37</v>
      </c>
      <c r="C19" s="77">
        <f t="shared" si="4"/>
        <v>247.46268656716501</v>
      </c>
      <c r="D19" s="29"/>
      <c r="E19" s="77" t="str">
        <f t="shared" si="5"/>
        <v>0</v>
      </c>
      <c r="F19" s="79">
        <f>IFERROR(LARGE((C19,E19),1),"0")</f>
        <v>247.46268656716501</v>
      </c>
      <c r="G19" s="116">
        <f t="shared" si="6"/>
        <v>37</v>
      </c>
      <c r="H19" s="31"/>
      <c r="I19" s="25">
        <f t="shared" si="0"/>
        <v>16</v>
      </c>
      <c r="J19" s="27">
        <f t="shared" si="1"/>
        <v>394.77611940298544</v>
      </c>
      <c r="K19" s="1"/>
      <c r="L19" s="25">
        <f t="shared" si="2"/>
        <v>16</v>
      </c>
      <c r="M19" s="26">
        <f t="shared" si="3"/>
        <v>412.5</v>
      </c>
      <c r="N19" s="1"/>
    </row>
    <row r="20" spans="1:14" x14ac:dyDescent="0.15">
      <c r="A20" s="61" t="s">
        <v>52</v>
      </c>
      <c r="B20" s="30">
        <v>45</v>
      </c>
      <c r="C20" s="77">
        <f t="shared" si="4"/>
        <v>191.34328358209035</v>
      </c>
      <c r="D20" s="28"/>
      <c r="E20" s="77" t="str">
        <f t="shared" si="5"/>
        <v>0</v>
      </c>
      <c r="F20" s="79">
        <f>IFERROR(LARGE((C20,E20),1),"0")</f>
        <v>191.34328358209035</v>
      </c>
      <c r="G20" s="116">
        <f t="shared" si="6"/>
        <v>45</v>
      </c>
      <c r="H20" s="31"/>
      <c r="I20" s="25">
        <f t="shared" si="0"/>
        <v>17</v>
      </c>
      <c r="J20" s="27">
        <f t="shared" si="1"/>
        <v>387.76119402985114</v>
      </c>
      <c r="K20" s="1"/>
      <c r="L20" s="25">
        <f t="shared" si="2"/>
        <v>17</v>
      </c>
      <c r="M20" s="26">
        <f t="shared" si="3"/>
        <v>402</v>
      </c>
      <c r="N20" s="1"/>
    </row>
    <row r="21" spans="1:14" x14ac:dyDescent="0.15">
      <c r="A21" s="61" t="s">
        <v>57</v>
      </c>
      <c r="B21" s="30">
        <v>47</v>
      </c>
      <c r="C21" s="77">
        <f t="shared" si="4"/>
        <v>177.31343283582169</v>
      </c>
      <c r="D21" s="28"/>
      <c r="E21" s="77" t="str">
        <f t="shared" si="5"/>
        <v>0</v>
      </c>
      <c r="F21" s="79">
        <f>IFERROR(LARGE((C21,E21),1),"0")</f>
        <v>177.31343283582169</v>
      </c>
      <c r="G21" s="116">
        <f t="shared" si="6"/>
        <v>47</v>
      </c>
      <c r="H21" s="31"/>
      <c r="I21" s="25">
        <f t="shared" si="0"/>
        <v>18</v>
      </c>
      <c r="J21" s="27">
        <f t="shared" si="1"/>
        <v>380.74626865671684</v>
      </c>
      <c r="K21" s="1"/>
      <c r="L21" s="25">
        <f t="shared" si="2"/>
        <v>18</v>
      </c>
      <c r="M21" s="26">
        <f t="shared" si="3"/>
        <v>391.5</v>
      </c>
      <c r="N21" s="1"/>
    </row>
    <row r="22" spans="1:14" x14ac:dyDescent="0.15">
      <c r="A22" s="61" t="s">
        <v>49</v>
      </c>
      <c r="B22" s="30">
        <v>48</v>
      </c>
      <c r="C22" s="77">
        <f t="shared" si="4"/>
        <v>170.29850746268735</v>
      </c>
      <c r="D22" s="28"/>
      <c r="E22" s="77" t="str">
        <f t="shared" si="5"/>
        <v>0</v>
      </c>
      <c r="F22" s="79">
        <f>IFERROR(LARGE((C22,E22),1),"0")</f>
        <v>170.29850746268735</v>
      </c>
      <c r="G22" s="116">
        <f t="shared" si="6"/>
        <v>48</v>
      </c>
      <c r="H22" s="33"/>
      <c r="I22" s="25">
        <f t="shared" si="0"/>
        <v>19</v>
      </c>
      <c r="J22" s="27">
        <f t="shared" si="1"/>
        <v>373.73134328358253</v>
      </c>
      <c r="K22" s="1"/>
      <c r="L22" s="25">
        <f t="shared" si="2"/>
        <v>19</v>
      </c>
      <c r="M22" s="26">
        <f t="shared" si="3"/>
        <v>381</v>
      </c>
      <c r="N22" s="1"/>
    </row>
    <row r="23" spans="1:14" x14ac:dyDescent="0.15">
      <c r="A23" s="61" t="s">
        <v>55</v>
      </c>
      <c r="B23" s="30">
        <v>61</v>
      </c>
      <c r="C23" s="77">
        <f t="shared" si="4"/>
        <v>79.104477611941036</v>
      </c>
      <c r="D23" s="28"/>
      <c r="E23" s="77" t="str">
        <f t="shared" si="5"/>
        <v>0</v>
      </c>
      <c r="F23" s="79">
        <f>IFERROR(LARGE((C23,E23),1),"0")</f>
        <v>79.104477611941036</v>
      </c>
      <c r="G23" s="116">
        <f t="shared" si="6"/>
        <v>61</v>
      </c>
      <c r="H23" s="31"/>
      <c r="I23" s="25">
        <f t="shared" si="0"/>
        <v>20</v>
      </c>
      <c r="J23" s="27">
        <f t="shared" si="1"/>
        <v>366.71641791044823</v>
      </c>
      <c r="K23" s="1"/>
      <c r="L23" s="25">
        <f t="shared" si="2"/>
        <v>20</v>
      </c>
      <c r="M23" s="26">
        <f t="shared" si="3"/>
        <v>370.5</v>
      </c>
      <c r="N23" s="1"/>
    </row>
    <row r="24" spans="1:14" x14ac:dyDescent="0.15">
      <c r="A24" s="177" t="s">
        <v>36</v>
      </c>
      <c r="B24" s="173"/>
      <c r="C24" s="173"/>
      <c r="D24" s="176" t="s">
        <v>275</v>
      </c>
      <c r="E24" s="172"/>
      <c r="F24" s="176">
        <v>422</v>
      </c>
      <c r="G24" s="178">
        <v>12</v>
      </c>
      <c r="H24" s="179" t="s">
        <v>276</v>
      </c>
      <c r="I24" s="25">
        <f t="shared" si="0"/>
        <v>21</v>
      </c>
      <c r="J24" s="27">
        <f t="shared" si="1"/>
        <v>359.70149253731392</v>
      </c>
      <c r="K24" s="1"/>
      <c r="M24" s="26"/>
      <c r="N24" s="1"/>
    </row>
    <row r="25" spans="1:14" x14ac:dyDescent="0.15">
      <c r="B25" s="1"/>
      <c r="E25" s="1"/>
      <c r="H25" s="31"/>
      <c r="I25" s="25">
        <f t="shared" si="0"/>
        <v>22</v>
      </c>
      <c r="J25" s="27">
        <f t="shared" si="1"/>
        <v>352.68656716417962</v>
      </c>
      <c r="K25" s="1"/>
      <c r="M25" s="14"/>
      <c r="N25" s="1"/>
    </row>
    <row r="26" spans="1:14" x14ac:dyDescent="0.15">
      <c r="B26" s="1"/>
      <c r="E26" s="1"/>
      <c r="H26" s="31"/>
      <c r="I26" s="25">
        <f t="shared" si="0"/>
        <v>23</v>
      </c>
      <c r="J26" s="27">
        <f t="shared" si="1"/>
        <v>345.67164179104532</v>
      </c>
      <c r="K26" s="1"/>
      <c r="M26" s="14"/>
      <c r="N26" s="1"/>
    </row>
    <row r="27" spans="1:14" x14ac:dyDescent="0.15">
      <c r="H27" s="31"/>
      <c r="I27" s="25">
        <f t="shared" si="0"/>
        <v>24</v>
      </c>
      <c r="J27" s="27">
        <f t="shared" si="1"/>
        <v>338.65671641791101</v>
      </c>
      <c r="K27" s="1"/>
      <c r="M27" s="14"/>
      <c r="N27" s="1"/>
    </row>
    <row r="28" spans="1:14" x14ac:dyDescent="0.15">
      <c r="H28" s="31"/>
      <c r="I28" s="25">
        <f t="shared" si="0"/>
        <v>25</v>
      </c>
      <c r="J28" s="27">
        <f t="shared" si="1"/>
        <v>331.64179104477671</v>
      </c>
      <c r="K28" s="1"/>
      <c r="M28" s="14"/>
      <c r="N28" s="1"/>
    </row>
    <row r="29" spans="1:14" x14ac:dyDescent="0.15">
      <c r="H29" s="16"/>
      <c r="I29" s="25">
        <f t="shared" si="0"/>
        <v>26</v>
      </c>
      <c r="J29" s="27">
        <f t="shared" si="1"/>
        <v>324.62686567164241</v>
      </c>
      <c r="K29" s="1"/>
      <c r="M29" s="14"/>
      <c r="N29" s="1"/>
    </row>
    <row r="30" spans="1:14" x14ac:dyDescent="0.15">
      <c r="H30" s="16"/>
      <c r="I30" s="25">
        <f t="shared" si="0"/>
        <v>27</v>
      </c>
      <c r="J30" s="27">
        <f t="shared" si="1"/>
        <v>317.6119402985081</v>
      </c>
      <c r="K30" s="1"/>
      <c r="M30" s="14"/>
      <c r="N30" s="1"/>
    </row>
    <row r="31" spans="1:14" x14ac:dyDescent="0.15">
      <c r="H31" s="16"/>
      <c r="I31" s="25">
        <f t="shared" si="0"/>
        <v>28</v>
      </c>
      <c r="J31" s="27">
        <f t="shared" si="1"/>
        <v>310.5970149253738</v>
      </c>
      <c r="K31" s="1"/>
      <c r="M31" s="14"/>
      <c r="N31" s="1"/>
    </row>
    <row r="32" spans="1:14" x14ac:dyDescent="0.15">
      <c r="H32" s="16"/>
      <c r="I32" s="25">
        <f t="shared" si="0"/>
        <v>29</v>
      </c>
      <c r="J32" s="27">
        <f t="shared" si="1"/>
        <v>303.58208955223949</v>
      </c>
      <c r="K32" s="1"/>
      <c r="M32" s="14"/>
      <c r="N32" s="1"/>
    </row>
    <row r="33" spans="9:14" x14ac:dyDescent="0.15">
      <c r="I33" s="25">
        <f t="shared" si="0"/>
        <v>30</v>
      </c>
      <c r="J33" s="27">
        <f t="shared" si="1"/>
        <v>296.56716417910519</v>
      </c>
      <c r="K33" s="1"/>
      <c r="M33" s="14"/>
      <c r="N33" s="1"/>
    </row>
    <row r="34" spans="9:14" x14ac:dyDescent="0.15">
      <c r="I34" s="25">
        <f t="shared" si="0"/>
        <v>31</v>
      </c>
      <c r="J34" s="27">
        <f t="shared" si="1"/>
        <v>289.55223880597089</v>
      </c>
      <c r="K34" s="1"/>
      <c r="M34" s="14"/>
      <c r="N34" s="1"/>
    </row>
    <row r="35" spans="9:14" x14ac:dyDescent="0.15">
      <c r="I35" s="25">
        <f t="shared" si="0"/>
        <v>32</v>
      </c>
      <c r="J35" s="27">
        <f t="shared" si="1"/>
        <v>282.53731343283658</v>
      </c>
      <c r="K35" s="1"/>
      <c r="M35" s="14"/>
      <c r="N35" s="1"/>
    </row>
    <row r="36" spans="9:14" x14ac:dyDescent="0.15">
      <c r="I36" s="25">
        <f t="shared" si="0"/>
        <v>33</v>
      </c>
      <c r="J36" s="27">
        <f t="shared" si="1"/>
        <v>275.52238805970228</v>
      </c>
      <c r="K36" s="1"/>
      <c r="M36" s="14"/>
      <c r="N36" s="1"/>
    </row>
    <row r="37" spans="9:14" x14ac:dyDescent="0.15">
      <c r="I37" s="25">
        <f t="shared" si="0"/>
        <v>34</v>
      </c>
      <c r="J37" s="27">
        <f t="shared" si="1"/>
        <v>268.50746268656798</v>
      </c>
      <c r="K37" s="1"/>
      <c r="M37" s="14"/>
      <c r="N37" s="1"/>
    </row>
    <row r="38" spans="9:14" x14ac:dyDescent="0.15">
      <c r="I38" s="25">
        <f t="shared" si="0"/>
        <v>35</v>
      </c>
      <c r="J38" s="27">
        <f t="shared" si="1"/>
        <v>261.49253731343367</v>
      </c>
      <c r="K38" s="1"/>
      <c r="M38" s="14"/>
      <c r="N38" s="1"/>
    </row>
    <row r="39" spans="9:14" x14ac:dyDescent="0.15">
      <c r="I39" s="25">
        <f t="shared" si="0"/>
        <v>36</v>
      </c>
      <c r="J39" s="27">
        <f t="shared" si="1"/>
        <v>254.47761194029934</v>
      </c>
      <c r="K39" s="1"/>
      <c r="M39" s="14"/>
      <c r="N39" s="1"/>
    </row>
    <row r="40" spans="9:14" x14ac:dyDescent="0.15">
      <c r="I40" s="25">
        <f t="shared" si="0"/>
        <v>37</v>
      </c>
      <c r="J40" s="27">
        <f t="shared" si="1"/>
        <v>247.46268656716501</v>
      </c>
      <c r="K40" s="1"/>
      <c r="M40" s="14"/>
      <c r="N40" s="1"/>
    </row>
    <row r="41" spans="9:14" x14ac:dyDescent="0.15">
      <c r="I41" s="25">
        <f t="shared" si="0"/>
        <v>38</v>
      </c>
      <c r="J41" s="27">
        <f t="shared" si="1"/>
        <v>240.44776119403068</v>
      </c>
      <c r="K41" s="1"/>
      <c r="M41" s="14"/>
      <c r="N41" s="1"/>
    </row>
    <row r="42" spans="9:14" x14ac:dyDescent="0.15">
      <c r="I42" s="25">
        <f t="shared" si="0"/>
        <v>39</v>
      </c>
      <c r="J42" s="27">
        <f t="shared" si="1"/>
        <v>233.43283582089634</v>
      </c>
      <c r="K42" s="1"/>
      <c r="M42" s="14"/>
      <c r="N42" s="1"/>
    </row>
    <row r="43" spans="9:14" x14ac:dyDescent="0.15">
      <c r="I43" s="25">
        <f t="shared" si="0"/>
        <v>40</v>
      </c>
      <c r="J43" s="27">
        <f t="shared" si="1"/>
        <v>226.41791044776201</v>
      </c>
      <c r="K43" s="1"/>
      <c r="M43" s="14"/>
      <c r="N43" s="1"/>
    </row>
    <row r="44" spans="9:14" x14ac:dyDescent="0.15">
      <c r="I44" s="25">
        <f t="shared" si="0"/>
        <v>41</v>
      </c>
      <c r="J44" s="27">
        <f t="shared" si="1"/>
        <v>219.40298507462768</v>
      </c>
      <c r="K44" s="1"/>
      <c r="M44" s="14"/>
      <c r="N44" s="1"/>
    </row>
    <row r="45" spans="9:14" x14ac:dyDescent="0.15">
      <c r="I45" s="25">
        <f t="shared" si="0"/>
        <v>42</v>
      </c>
      <c r="J45" s="27">
        <f t="shared" si="1"/>
        <v>212.38805970149335</v>
      </c>
      <c r="K45" s="1"/>
      <c r="M45" s="14"/>
      <c r="N45" s="1"/>
    </row>
    <row r="46" spans="9:14" x14ac:dyDescent="0.15">
      <c r="I46" s="25">
        <f t="shared" si="0"/>
        <v>43</v>
      </c>
      <c r="J46" s="27">
        <f t="shared" si="1"/>
        <v>205.37313432835901</v>
      </c>
      <c r="K46" s="1"/>
      <c r="M46" s="14"/>
      <c r="N46" s="1"/>
    </row>
    <row r="47" spans="9:14" x14ac:dyDescent="0.15">
      <c r="I47" s="25">
        <f t="shared" si="0"/>
        <v>44</v>
      </c>
      <c r="J47" s="27">
        <f t="shared" si="1"/>
        <v>198.35820895522468</v>
      </c>
      <c r="K47" s="1"/>
      <c r="M47" s="14"/>
      <c r="N47" s="1"/>
    </row>
    <row r="48" spans="9:14" x14ac:dyDescent="0.15">
      <c r="I48" s="25">
        <f t="shared" si="0"/>
        <v>45</v>
      </c>
      <c r="J48" s="27">
        <f t="shared" si="1"/>
        <v>191.34328358209035</v>
      </c>
      <c r="K48" s="1"/>
      <c r="M48" s="14"/>
      <c r="N48" s="1"/>
    </row>
    <row r="49" spans="9:14" x14ac:dyDescent="0.15">
      <c r="I49" s="25">
        <f t="shared" si="0"/>
        <v>46</v>
      </c>
      <c r="J49" s="27">
        <f t="shared" si="1"/>
        <v>184.32835820895602</v>
      </c>
      <c r="K49" s="1"/>
      <c r="M49" s="14"/>
      <c r="N49" s="1"/>
    </row>
    <row r="50" spans="9:14" x14ac:dyDescent="0.15">
      <c r="I50" s="25">
        <f t="shared" si="0"/>
        <v>47</v>
      </c>
      <c r="J50" s="27">
        <f t="shared" si="1"/>
        <v>177.31343283582169</v>
      </c>
      <c r="K50" s="1"/>
      <c r="M50" s="14"/>
      <c r="N50" s="1"/>
    </row>
    <row r="51" spans="9:14" x14ac:dyDescent="0.15">
      <c r="I51" s="25">
        <f t="shared" si="0"/>
        <v>48</v>
      </c>
      <c r="J51" s="27">
        <f t="shared" si="1"/>
        <v>170.29850746268735</v>
      </c>
      <c r="K51" s="1"/>
      <c r="M51" s="14"/>
      <c r="N51" s="1"/>
    </row>
    <row r="52" spans="9:14" x14ac:dyDescent="0.15">
      <c r="I52" s="25">
        <f t="shared" si="0"/>
        <v>49</v>
      </c>
      <c r="J52" s="27">
        <f t="shared" si="1"/>
        <v>163.28358208955302</v>
      </c>
      <c r="K52" s="1"/>
      <c r="M52" s="14"/>
      <c r="N52" s="1"/>
    </row>
    <row r="53" spans="9:14" x14ac:dyDescent="0.15">
      <c r="I53" s="25">
        <f t="shared" si="0"/>
        <v>50</v>
      </c>
      <c r="J53" s="27">
        <f t="shared" si="1"/>
        <v>156.26865671641869</v>
      </c>
      <c r="K53" s="1"/>
      <c r="M53" s="14"/>
      <c r="N53" s="1"/>
    </row>
    <row r="54" spans="9:14" x14ac:dyDescent="0.15">
      <c r="I54" s="25">
        <f t="shared" si="0"/>
        <v>51</v>
      </c>
      <c r="J54" s="27">
        <f t="shared" si="1"/>
        <v>149.25373134328436</v>
      </c>
      <c r="K54" s="1"/>
      <c r="M54" s="14"/>
      <c r="N54" s="1"/>
    </row>
    <row r="55" spans="9:14" x14ac:dyDescent="0.15">
      <c r="I55" s="25">
        <f t="shared" si="0"/>
        <v>52</v>
      </c>
      <c r="J55" s="27">
        <f t="shared" si="1"/>
        <v>142.23880597015003</v>
      </c>
      <c r="K55" s="1"/>
      <c r="M55" s="14"/>
      <c r="N55" s="1"/>
    </row>
    <row r="56" spans="9:14" x14ac:dyDescent="0.15">
      <c r="I56" s="25">
        <f t="shared" si="0"/>
        <v>53</v>
      </c>
      <c r="J56" s="27">
        <f t="shared" si="1"/>
        <v>135.22388059701569</v>
      </c>
      <c r="K56" s="1"/>
      <c r="M56" s="14"/>
      <c r="N56" s="1"/>
    </row>
    <row r="57" spans="9:14" x14ac:dyDescent="0.15">
      <c r="I57" s="25">
        <f t="shared" si="0"/>
        <v>54</v>
      </c>
      <c r="J57" s="27">
        <f t="shared" si="1"/>
        <v>128.20895522388136</v>
      </c>
      <c r="K57" s="1"/>
      <c r="M57" s="14"/>
      <c r="N57" s="1"/>
    </row>
    <row r="58" spans="9:14" x14ac:dyDescent="0.15">
      <c r="I58" s="25">
        <f t="shared" si="0"/>
        <v>55</v>
      </c>
      <c r="J58" s="27">
        <f t="shared" si="1"/>
        <v>121.19402985074703</v>
      </c>
      <c r="K58" s="1"/>
      <c r="M58" s="14"/>
      <c r="N58" s="1"/>
    </row>
    <row r="59" spans="9:14" x14ac:dyDescent="0.15">
      <c r="I59" s="25">
        <f t="shared" si="0"/>
        <v>56</v>
      </c>
      <c r="J59" s="27">
        <f t="shared" si="1"/>
        <v>114.1791044776127</v>
      </c>
      <c r="K59" s="1"/>
      <c r="M59" s="14"/>
      <c r="N59" s="1"/>
    </row>
    <row r="60" spans="9:14" x14ac:dyDescent="0.15">
      <c r="I60" s="25">
        <f t="shared" si="0"/>
        <v>57</v>
      </c>
      <c r="J60" s="27">
        <f t="shared" si="1"/>
        <v>107.16417910447836</v>
      </c>
      <c r="K60" s="1"/>
      <c r="M60" s="14"/>
      <c r="N60" s="1"/>
    </row>
    <row r="61" spans="9:14" x14ac:dyDescent="0.15">
      <c r="I61" s="25">
        <f t="shared" si="0"/>
        <v>58</v>
      </c>
      <c r="J61" s="27">
        <f t="shared" si="1"/>
        <v>100.14925373134403</v>
      </c>
    </row>
    <row r="62" spans="9:14" x14ac:dyDescent="0.15">
      <c r="I62" s="25">
        <f t="shared" si="0"/>
        <v>59</v>
      </c>
      <c r="J62" s="27">
        <f t="shared" si="1"/>
        <v>93.1343283582097</v>
      </c>
    </row>
    <row r="63" spans="9:14" x14ac:dyDescent="0.15">
      <c r="I63" s="25">
        <f t="shared" si="0"/>
        <v>60</v>
      </c>
      <c r="J63" s="27">
        <f t="shared" si="1"/>
        <v>86.119402985075368</v>
      </c>
    </row>
    <row r="64" spans="9:14" x14ac:dyDescent="0.15">
      <c r="I64" s="25">
        <f t="shared" si="0"/>
        <v>61</v>
      </c>
      <c r="J64" s="27">
        <f t="shared" si="1"/>
        <v>79.104477611941036</v>
      </c>
    </row>
    <row r="65" spans="9:10" x14ac:dyDescent="0.15">
      <c r="I65" s="25">
        <f t="shared" si="0"/>
        <v>62</v>
      </c>
      <c r="J65" s="27">
        <f t="shared" si="1"/>
        <v>72.089552238806704</v>
      </c>
    </row>
    <row r="66" spans="9:10" x14ac:dyDescent="0.15">
      <c r="I66" s="25">
        <f t="shared" si="0"/>
        <v>63</v>
      </c>
      <c r="J66" s="27">
        <f t="shared" si="1"/>
        <v>65.074626865672371</v>
      </c>
    </row>
    <row r="67" spans="9:10" x14ac:dyDescent="0.15">
      <c r="I67" s="25">
        <f t="shared" si="0"/>
        <v>64</v>
      </c>
      <c r="J67" s="27">
        <f t="shared" si="1"/>
        <v>58.059701492538039</v>
      </c>
    </row>
    <row r="68" spans="9:10" x14ac:dyDescent="0.15">
      <c r="I68" s="25">
        <f t="shared" si="0"/>
        <v>65</v>
      </c>
      <c r="J68" s="27">
        <f t="shared" si="1"/>
        <v>51.044776119403707</v>
      </c>
    </row>
    <row r="69" spans="9:10" x14ac:dyDescent="0.15">
      <c r="I69" s="25">
        <f t="shared" si="0"/>
        <v>66</v>
      </c>
      <c r="J69" s="27">
        <f t="shared" si="1"/>
        <v>44.029850746269375</v>
      </c>
    </row>
    <row r="70" spans="9:10" x14ac:dyDescent="0.15">
      <c r="I70" s="25">
        <f t="shared" ref="I70:I71" si="7">I69+1</f>
        <v>67</v>
      </c>
      <c r="J70" s="27">
        <f t="shared" ref="J70:J71" si="8">J69-(J$4-30)/(J$3-1)</f>
        <v>37.014925373135043</v>
      </c>
    </row>
    <row r="71" spans="9:10" x14ac:dyDescent="0.15">
      <c r="I71" s="25">
        <f t="shared" si="7"/>
        <v>68</v>
      </c>
      <c r="J71" s="27">
        <f t="shared" si="8"/>
        <v>30.000000000000714</v>
      </c>
    </row>
    <row r="72" spans="9:10" x14ac:dyDescent="0.15">
      <c r="I72" s="25" t="s">
        <v>209</v>
      </c>
      <c r="J72" s="27">
        <v>0</v>
      </c>
    </row>
  </sheetData>
  <sortState xmlns:xlrd2="http://schemas.microsoft.com/office/spreadsheetml/2017/richdata2" ref="A12:G23">
    <sortCondition ref="G12:G23"/>
  </sortState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22">
    <cfRule type="duplicateValues" dxfId="413" priority="13"/>
    <cfRule type="duplicateValues" dxfId="412" priority="14"/>
    <cfRule type="duplicateValues" dxfId="411" priority="15"/>
    <cfRule type="duplicateValues" dxfId="410" priority="16"/>
    <cfRule type="duplicateValues" dxfId="409" priority="17"/>
  </conditionalFormatting>
  <conditionalFormatting sqref="A23:A24">
    <cfRule type="duplicateValues" dxfId="408" priority="1"/>
    <cfRule type="duplicateValues" dxfId="407" priority="2"/>
    <cfRule type="duplicateValues" dxfId="406" priority="3"/>
    <cfRule type="duplicateValues" dxfId="405" priority="4"/>
    <cfRule type="duplicateValues" dxfId="404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B599-5AD1-0748-A5A0-E4F12913BFDF}">
  <dimension ref="A1:AG103"/>
  <sheetViews>
    <sheetView topLeftCell="A2" zoomScaleNormal="100" zoomScalePageLayoutView="125" workbookViewId="0">
      <selection activeCell="A13" sqref="A13:E101"/>
    </sheetView>
  </sheetViews>
  <sheetFormatPr baseColWidth="10" defaultColWidth="10.6640625" defaultRowHeight="11" x14ac:dyDescent="0.15"/>
  <cols>
    <col min="1" max="1" width="22.83203125" style="34" customWidth="1"/>
    <col min="2" max="2" width="6" style="34" customWidth="1"/>
    <col min="3" max="3" width="8.83203125" style="34" customWidth="1"/>
    <col min="4" max="4" width="7.5" style="34" customWidth="1"/>
    <col min="5" max="5" width="20.5" style="34" customWidth="1"/>
    <col min="6" max="6" width="6.1640625" style="34" customWidth="1"/>
    <col min="7" max="7" width="4.83203125" style="85" customWidth="1"/>
    <col min="8" max="8" width="5.1640625" style="85" customWidth="1"/>
    <col min="9" max="9" width="4.83203125" style="23" customWidth="1"/>
    <col min="10" max="10" width="4.83203125" style="85" customWidth="1"/>
    <col min="11" max="11" width="4.83203125" style="23" customWidth="1"/>
    <col min="12" max="15" width="4.83203125" style="85" customWidth="1"/>
    <col min="16" max="16" width="4.83203125" style="23" customWidth="1"/>
    <col min="17" max="20" width="4.83203125" style="85" customWidth="1"/>
    <col min="21" max="21" width="4.83203125" style="23" customWidth="1"/>
    <col min="22" max="22" width="4.83203125" style="85" customWidth="1"/>
    <col min="23" max="28" width="4.83203125" style="23" customWidth="1"/>
    <col min="29" max="33" width="4.83203125" style="85" customWidth="1"/>
    <col min="34" max="16384" width="10.6640625" style="83"/>
  </cols>
  <sheetData>
    <row r="1" spans="1:33" s="81" customFormat="1" ht="33.75" customHeight="1" x14ac:dyDescent="0.15">
      <c r="A1" s="191" t="s">
        <v>123</v>
      </c>
      <c r="B1" s="191"/>
      <c r="C1" s="191"/>
      <c r="D1" s="191"/>
      <c r="E1" s="191"/>
      <c r="F1" s="192"/>
      <c r="G1" s="5">
        <v>2023</v>
      </c>
      <c r="H1" s="5">
        <v>2023</v>
      </c>
      <c r="I1" s="4">
        <v>2024</v>
      </c>
      <c r="J1" s="5">
        <v>2024</v>
      </c>
      <c r="K1" s="4">
        <v>2024</v>
      </c>
      <c r="L1" s="35">
        <v>2024</v>
      </c>
      <c r="M1" s="35">
        <v>2024</v>
      </c>
      <c r="N1" s="35">
        <v>2024</v>
      </c>
      <c r="O1" s="35">
        <v>2024</v>
      </c>
      <c r="P1" s="35">
        <v>2024</v>
      </c>
      <c r="Q1" s="35">
        <v>2024</v>
      </c>
      <c r="R1" s="35">
        <v>2024</v>
      </c>
      <c r="S1" s="35">
        <v>2024</v>
      </c>
      <c r="T1" s="35">
        <v>2024</v>
      </c>
      <c r="U1" s="35">
        <v>2024</v>
      </c>
      <c r="V1" s="4">
        <v>2024</v>
      </c>
      <c r="W1" s="35">
        <v>2024</v>
      </c>
      <c r="X1" s="35">
        <v>2024</v>
      </c>
      <c r="Y1" s="35">
        <v>2024</v>
      </c>
      <c r="Z1" s="35">
        <v>2024</v>
      </c>
      <c r="AA1" s="35">
        <v>2024</v>
      </c>
      <c r="AB1" s="35">
        <v>2024</v>
      </c>
      <c r="AC1" s="5"/>
      <c r="AD1" s="5"/>
      <c r="AE1" s="5"/>
      <c r="AF1" s="5"/>
      <c r="AG1" s="5"/>
    </row>
    <row r="2" spans="1:33" s="81" customFormat="1" ht="38" customHeight="1" x14ac:dyDescent="0.15">
      <c r="A2" s="191"/>
      <c r="B2" s="191"/>
      <c r="C2" s="191"/>
      <c r="D2" s="191"/>
      <c r="E2" s="191"/>
      <c r="F2" s="192"/>
      <c r="G2" s="122" t="str">
        <f>'CC Yukon BA 2023'!$B3</f>
        <v>Canada Cup</v>
      </c>
      <c r="H2" s="122" t="str">
        <f>'CC Yukon SS 2023'!$B3</f>
        <v>Canada Cup</v>
      </c>
      <c r="I2" s="123" t="s">
        <v>152</v>
      </c>
      <c r="J2" s="123" t="s">
        <v>152</v>
      </c>
      <c r="K2" s="123" t="s">
        <v>202</v>
      </c>
      <c r="L2" s="123" t="str">
        <f>'CC Sun Peaks BA'!$B3</f>
        <v>Canada Cup</v>
      </c>
      <c r="M2" s="123" t="str">
        <f>'CC Sun Peaks SS'!$B3</f>
        <v>Canada Cup</v>
      </c>
      <c r="N2" s="123" t="str">
        <f>'TT MSLM SS-1'!$B3</f>
        <v>Timber Tour</v>
      </c>
      <c r="O2" s="123" t="str">
        <f>'TT MSLM SS-2'!$B3</f>
        <v>Timber Tour</v>
      </c>
      <c r="P2" s="123" t="str">
        <f>'NorAm Aspen SS'!$B3</f>
        <v>NorAm</v>
      </c>
      <c r="Q2" s="123" t="str">
        <f>'PROV SS'!$B3</f>
        <v>Provincials</v>
      </c>
      <c r="R2" s="123" t="str">
        <f>'PROV BA'!$B3</f>
        <v>Provincials</v>
      </c>
      <c r="S2" s="123" t="str">
        <f>'CC Horseshoe BA-1'!$B3</f>
        <v>Canada Cup</v>
      </c>
      <c r="T2" s="123" t="str">
        <f>'CC Sun Peaks SS'!$B3</f>
        <v>Canada Cup</v>
      </c>
      <c r="U2" s="123" t="str">
        <f>'NorAm Aspen SS'!$B3</f>
        <v>NorAm</v>
      </c>
      <c r="V2" s="167" t="str">
        <f>'JR+CC Halfpipe'!$B3</f>
        <v>Jr. Nats &amp; Canada Cup</v>
      </c>
      <c r="W2" s="123" t="str">
        <f>'JR Nat SS'!$B3</f>
        <v>Junior Nationals</v>
      </c>
      <c r="X2" s="123" t="str">
        <f>'JR Nat BA'!$B3</f>
        <v>Junior Nationals</v>
      </c>
      <c r="Y2" s="123" t="str">
        <f>'NorAm Stoneham SS'!$B3</f>
        <v>NorAm</v>
      </c>
      <c r="Z2" s="123" t="str">
        <f>'NorAm Stoneham BA'!$B3</f>
        <v>NorAm</v>
      </c>
      <c r="AA2" s="123" t="str">
        <f>'SR Nats SS'!$B3</f>
        <v>Sr. Nationals</v>
      </c>
      <c r="AB2" s="123" t="str">
        <f>'SR Nats BA'!$B3</f>
        <v>Sr. Nationals</v>
      </c>
      <c r="AC2" s="66"/>
      <c r="AD2" s="66"/>
      <c r="AE2" s="66"/>
      <c r="AF2" s="66"/>
      <c r="AG2" s="66"/>
    </row>
    <row r="3" spans="1:33" s="82" customFormat="1" ht="30.75" customHeight="1" x14ac:dyDescent="0.15">
      <c r="A3" s="191"/>
      <c r="B3" s="191"/>
      <c r="C3" s="191"/>
      <c r="D3" s="191"/>
      <c r="E3" s="191"/>
      <c r="F3" s="192"/>
      <c r="G3" s="122" t="str">
        <f>'CC Yukon BA 2023'!$B4</f>
        <v>Mt. Sima (YK)</v>
      </c>
      <c r="H3" s="122" t="str">
        <f>'CC Yukon SS 2023'!$B4</f>
        <v>Mt. Sima (YK)</v>
      </c>
      <c r="I3" s="123" t="s">
        <v>159</v>
      </c>
      <c r="J3" s="123" t="s">
        <v>159</v>
      </c>
      <c r="K3" s="123" t="s">
        <v>203</v>
      </c>
      <c r="L3" s="123" t="str">
        <f>'CC Sun Peaks BA'!$B4</f>
        <v>Sun Peaks</v>
      </c>
      <c r="M3" s="123" t="str">
        <f>'CC Sun Peaks SS'!$B4</f>
        <v>Sun Peaks</v>
      </c>
      <c r="N3" s="123" t="str">
        <f>'TT MSLM SS-1'!$B4</f>
        <v>MSLM</v>
      </c>
      <c r="O3" s="123" t="str">
        <f>'TT MSLM SS-2'!$B4</f>
        <v>MSLM</v>
      </c>
      <c r="P3" s="123" t="str">
        <f>'NorAm Aspen SS'!$B4</f>
        <v>Aspen</v>
      </c>
      <c r="Q3" s="123" t="str">
        <f>'PROV SS'!$B4</f>
        <v>BVSC</v>
      </c>
      <c r="R3" s="123" t="str">
        <f>'PROV BA'!$B4</f>
        <v>BVSC</v>
      </c>
      <c r="S3" s="123" t="str">
        <f>'CC Horseshoe BA-1'!$B4</f>
        <v>Horseshoe</v>
      </c>
      <c r="T3" s="123" t="str">
        <f>'CC Horseshoe BA-2'!$B4</f>
        <v>Horseshoe</v>
      </c>
      <c r="U3" s="123" t="str">
        <f>'NorAm Aspen SS'!$B4</f>
        <v>Aspen</v>
      </c>
      <c r="V3" s="167" t="str">
        <f>'JR+CC Halfpipe'!$B4</f>
        <v>Winsport</v>
      </c>
      <c r="W3" s="123" t="str">
        <f>'JR Nat SS'!$B4</f>
        <v>Winsport</v>
      </c>
      <c r="X3" s="123" t="str">
        <f>'JR Nat BA'!$B4</f>
        <v>Winsport</v>
      </c>
      <c r="Y3" s="123" t="str">
        <f>'NorAm Stoneham SS'!$B4</f>
        <v>Stoneham</v>
      </c>
      <c r="Z3" s="123" t="str">
        <f>'NorAm Stoneham BA'!$B4</f>
        <v>Stoneham</v>
      </c>
      <c r="AA3" s="123" t="str">
        <f>'SR Nats SS'!$B4</f>
        <v>Whistler</v>
      </c>
      <c r="AB3" s="123" t="str">
        <f>'SR Nats BA'!$B4</f>
        <v>Whistler</v>
      </c>
      <c r="AC3" s="66"/>
      <c r="AD3" s="66"/>
      <c r="AE3" s="66"/>
      <c r="AF3" s="66"/>
      <c r="AG3" s="66"/>
    </row>
    <row r="4" spans="1:33" x14ac:dyDescent="0.15">
      <c r="A4" s="191"/>
      <c r="B4" s="191"/>
      <c r="C4" s="191"/>
      <c r="D4" s="191"/>
      <c r="E4" s="191"/>
      <c r="F4" s="192"/>
      <c r="G4" s="122" t="str">
        <f>'CC Yukon BA 2023'!$B5</f>
        <v>Dec. 1</v>
      </c>
      <c r="H4" s="122" t="str">
        <f>'CC Yukon SS 2023'!$B5</f>
        <v>Dec 2-3</v>
      </c>
      <c r="I4" s="130" t="s">
        <v>194</v>
      </c>
      <c r="J4" s="130" t="s">
        <v>195</v>
      </c>
      <c r="K4" s="130" t="s">
        <v>204</v>
      </c>
      <c r="L4" s="123" t="str">
        <f>'CC Sun Peaks BA'!$B5</f>
        <v>Feb 2</v>
      </c>
      <c r="M4" s="123" t="str">
        <f>'CC Sun Peaks SS'!$B5</f>
        <v>Feb 3-4</v>
      </c>
      <c r="N4" s="123" t="str">
        <f>'TT MSLM SS-1'!$B5</f>
        <v>Feb 3</v>
      </c>
      <c r="O4" s="123" t="str">
        <f>'TT MSLM SS-2'!$B5</f>
        <v>Feb 4</v>
      </c>
      <c r="P4" s="123" t="str">
        <f>'NorAm Aspen SS'!$B5</f>
        <v>Mar 19</v>
      </c>
      <c r="Q4" s="123" t="str">
        <f>'PROV SS'!$B5</f>
        <v>Feb 24</v>
      </c>
      <c r="R4" s="123" t="str">
        <f>'PROV BA'!$B5</f>
        <v>Feb 24</v>
      </c>
      <c r="S4" s="123" t="str">
        <f>'CC Horseshoe BA-1'!$B5</f>
        <v>Mar 1</v>
      </c>
      <c r="T4" s="123" t="str">
        <f>'CC Horseshoe BA-2'!$B5</f>
        <v>Mar 2</v>
      </c>
      <c r="U4" s="123" t="str">
        <f>'NorAm Aspen SS'!$B5</f>
        <v>Mar 19</v>
      </c>
      <c r="V4" s="167" t="str">
        <f>'JR+CC Halfpipe'!$B5</f>
        <v>Mar 22</v>
      </c>
      <c r="W4" s="123" t="str">
        <f>'JR Nat SS'!$B5</f>
        <v>Mar 23</v>
      </c>
      <c r="X4" s="123" t="str">
        <f>'JR Nat BA'!$B5</f>
        <v>Mar 24</v>
      </c>
      <c r="Y4" s="123" t="str">
        <f>'NorAm Stoneham SS'!$B5</f>
        <v>Mar 29</v>
      </c>
      <c r="Z4" s="123" t="str">
        <f>'NorAm Stoneham BA'!$B5</f>
        <v>Mar 31</v>
      </c>
      <c r="AA4" s="123" t="str">
        <f>'SR Nats SS'!$B5</f>
        <v>Apr 5-6</v>
      </c>
      <c r="AB4" s="123" t="str">
        <f>'SR Nats BA'!$B5</f>
        <v>Apr 7</v>
      </c>
      <c r="AC4" s="68"/>
      <c r="AD4" s="68"/>
      <c r="AE4" s="68"/>
      <c r="AF4" s="68"/>
      <c r="AG4" s="68"/>
    </row>
    <row r="5" spans="1:33" x14ac:dyDescent="0.15">
      <c r="A5" s="191"/>
      <c r="B5" s="191"/>
      <c r="C5" s="191"/>
      <c r="D5" s="191"/>
      <c r="E5" s="191"/>
      <c r="F5" s="192"/>
      <c r="G5" s="122" t="str">
        <f>'CC Yukon BA 2023'!$B6</f>
        <v>BA</v>
      </c>
      <c r="H5" s="122" t="str">
        <f>'CC Yukon SS 2023'!$B6</f>
        <v>SS</v>
      </c>
      <c r="I5" s="123" t="s">
        <v>24</v>
      </c>
      <c r="J5" s="123" t="str">
        <f>'CC Yukon SS 2023'!$B6</f>
        <v>SS</v>
      </c>
      <c r="K5" s="123" t="str">
        <f>'CC Yukon SS 2023'!$B6</f>
        <v>SS</v>
      </c>
      <c r="L5" s="123" t="str">
        <f>'CC Sun Peaks BA'!$B6</f>
        <v>BA</v>
      </c>
      <c r="M5" s="123" t="str">
        <f>'CC Sun Peaks SS'!$B6</f>
        <v>SS</v>
      </c>
      <c r="N5" s="123" t="str">
        <f>'TT MSLM SS-1'!$B6</f>
        <v>SS</v>
      </c>
      <c r="O5" s="123" t="str">
        <f>'TT MSLM SS-2'!$B6</f>
        <v>SS</v>
      </c>
      <c r="P5" s="123" t="str">
        <f>'NorAm Aspen SS'!$B6</f>
        <v>SS</v>
      </c>
      <c r="Q5" s="123" t="str">
        <f>'PROV SS'!$B6</f>
        <v>SS</v>
      </c>
      <c r="R5" s="123" t="str">
        <f>'PROV BA'!$B6</f>
        <v>BA</v>
      </c>
      <c r="S5" s="123" t="str">
        <f>'CC Horseshoe BA-1'!$B6</f>
        <v>BA</v>
      </c>
      <c r="T5" s="123" t="str">
        <f>'CC Horseshoe BA-2'!$B6</f>
        <v>BA</v>
      </c>
      <c r="U5" s="123" t="str">
        <f>'NorAm Aspen SS'!$B6</f>
        <v>SS</v>
      </c>
      <c r="V5" s="167" t="str">
        <f>'JR+CC Halfpipe'!$B6</f>
        <v>HP</v>
      </c>
      <c r="W5" s="123" t="str">
        <f>'JR Nat SS'!$B6</f>
        <v>SS</v>
      </c>
      <c r="X5" s="123" t="str">
        <f>'JR Nat BA'!$B6</f>
        <v>BA</v>
      </c>
      <c r="Y5" s="123" t="str">
        <f>'NorAm Stoneham SS'!$B6</f>
        <v>SS</v>
      </c>
      <c r="Z5" s="123" t="str">
        <f>'NorAm Stoneham BA'!$B6</f>
        <v>BA</v>
      </c>
      <c r="AA5" s="123" t="str">
        <f>'SR Nats SS'!$B6</f>
        <v>SS</v>
      </c>
      <c r="AB5" s="123" t="str">
        <f>'SR Nats BA'!$B6</f>
        <v>BA</v>
      </c>
      <c r="AC5" s="68"/>
      <c r="AD5" s="68"/>
      <c r="AE5" s="68"/>
      <c r="AF5" s="68"/>
      <c r="AG5" s="68"/>
    </row>
    <row r="6" spans="1:33" ht="11" customHeight="1" x14ac:dyDescent="0.15">
      <c r="A6" s="191"/>
      <c r="B6" s="191"/>
      <c r="C6" s="191"/>
      <c r="D6" s="191"/>
      <c r="E6" s="191"/>
      <c r="F6" s="192"/>
      <c r="G6" s="86" t="s">
        <v>124</v>
      </c>
      <c r="H6" s="86" t="s">
        <v>124</v>
      </c>
      <c r="I6" s="86" t="s">
        <v>124</v>
      </c>
      <c r="J6" s="86" t="s">
        <v>124</v>
      </c>
      <c r="K6" s="86" t="s">
        <v>124</v>
      </c>
      <c r="L6" s="86" t="s">
        <v>124</v>
      </c>
      <c r="M6" s="86" t="s">
        <v>124</v>
      </c>
      <c r="N6" s="86" t="s">
        <v>124</v>
      </c>
      <c r="O6" s="86" t="s">
        <v>124</v>
      </c>
      <c r="P6" s="86" t="s">
        <v>124</v>
      </c>
      <c r="Q6" s="86" t="s">
        <v>124</v>
      </c>
      <c r="R6" s="86" t="s">
        <v>124</v>
      </c>
      <c r="S6" s="86" t="s">
        <v>124</v>
      </c>
      <c r="T6" s="86" t="s">
        <v>124</v>
      </c>
      <c r="U6" s="86" t="s">
        <v>124</v>
      </c>
      <c r="V6" s="86" t="s">
        <v>124</v>
      </c>
      <c r="W6" s="86" t="s">
        <v>124</v>
      </c>
      <c r="X6" s="86" t="s">
        <v>124</v>
      </c>
      <c r="Y6" s="86" t="s">
        <v>124</v>
      </c>
      <c r="Z6" s="86" t="s">
        <v>124</v>
      </c>
      <c r="AA6" s="86" t="s">
        <v>124</v>
      </c>
      <c r="AB6" s="86" t="s">
        <v>124</v>
      </c>
      <c r="AC6" s="86"/>
      <c r="AD6" s="86"/>
      <c r="AE6" s="86"/>
      <c r="AF6" s="86"/>
      <c r="AG6" s="86"/>
    </row>
    <row r="7" spans="1:33" s="84" customFormat="1" ht="48" customHeight="1" x14ac:dyDescent="0.15">
      <c r="A7" s="124" t="s">
        <v>13</v>
      </c>
      <c r="B7" s="125" t="s">
        <v>14</v>
      </c>
      <c r="C7" s="126" t="s">
        <v>7</v>
      </c>
      <c r="D7" s="127" t="s">
        <v>15</v>
      </c>
      <c r="E7" s="128" t="s">
        <v>16</v>
      </c>
      <c r="F7" s="48" t="s">
        <v>125</v>
      </c>
      <c r="G7" s="22">
        <f>'CC Yukon BA 2023'!G11</f>
        <v>57</v>
      </c>
      <c r="H7" s="22">
        <f>'CC Yukon SS 2023'!G11</f>
        <v>57</v>
      </c>
      <c r="I7" s="22">
        <f>'TT Horseshoe SS-1'!G11</f>
        <v>44</v>
      </c>
      <c r="J7" s="22">
        <f>'TT Horseshoe SS-2'!G11</f>
        <v>44</v>
      </c>
      <c r="K7" s="22">
        <f>'NorAm Copper SS'!G11</f>
        <v>50</v>
      </c>
      <c r="L7" s="22">
        <f>'CC Sun Peaks BA'!$G$11</f>
        <v>68</v>
      </c>
      <c r="M7" s="22">
        <f>'CC Sun Peaks SS'!$G$11</f>
        <v>65</v>
      </c>
      <c r="N7" s="22">
        <f>'TT MSLM SS-1'!$G$11</f>
        <v>53</v>
      </c>
      <c r="O7" s="22">
        <f>'TT MSLM SS-2'!$G$11</f>
        <v>51</v>
      </c>
      <c r="P7" s="22">
        <f>'NorAm Aspen SS'!$G11</f>
        <v>50</v>
      </c>
      <c r="Q7" s="22">
        <f>'PROV SS'!$G$11</f>
        <v>63</v>
      </c>
      <c r="R7" s="22">
        <f>'TT MSLM SS-2'!$G$11</f>
        <v>51</v>
      </c>
      <c r="S7" s="22">
        <f>'CC Horseshoe BA-1'!$I$11</f>
        <v>61</v>
      </c>
      <c r="T7" s="22">
        <f>'CC Horseshoe BA-2'!$G$11</f>
        <v>60</v>
      </c>
      <c r="U7" s="22">
        <f>'NorAm Aspen SS'!G11</f>
        <v>50</v>
      </c>
      <c r="V7" s="22">
        <f>'JR+CC Halfpipe'!$G$11</f>
        <v>77</v>
      </c>
      <c r="W7" s="22">
        <f>'JR Nat SS'!$G$11</f>
        <v>70</v>
      </c>
      <c r="X7" s="22">
        <f>'JR Nat BA'!$G$11</f>
        <v>70</v>
      </c>
      <c r="Y7" s="22">
        <f>'NorAm Stoneham SS'!G11</f>
        <v>68</v>
      </c>
      <c r="Z7" s="22">
        <f>'NorAm Stoneham BA'!I11</f>
        <v>63</v>
      </c>
      <c r="AA7" s="22">
        <f>'SR Nats SS'!$G11</f>
        <v>49</v>
      </c>
      <c r="AB7" s="22">
        <f>'SR Nats BA'!$G11</f>
        <v>46</v>
      </c>
      <c r="AC7" s="22"/>
      <c r="AD7" s="22"/>
      <c r="AE7" s="22"/>
      <c r="AF7" s="22"/>
      <c r="AG7" s="22"/>
    </row>
    <row r="8" spans="1:33" s="144" customFormat="1" x14ac:dyDescent="0.15">
      <c r="A8" s="140"/>
      <c r="B8" s="140"/>
      <c r="C8" s="140"/>
      <c r="D8" s="141"/>
      <c r="E8" s="142" t="s">
        <v>126</v>
      </c>
      <c r="F8" s="143"/>
      <c r="G8" s="88">
        <f t="shared" ref="G8:H8" si="0">G7/4</f>
        <v>14.25</v>
      </c>
      <c r="H8" s="88">
        <f t="shared" si="0"/>
        <v>14.25</v>
      </c>
      <c r="I8" s="88">
        <f t="shared" ref="I8:K8" si="1">I7/4</f>
        <v>11</v>
      </c>
      <c r="J8" s="88">
        <f t="shared" si="1"/>
        <v>11</v>
      </c>
      <c r="K8" s="88">
        <f t="shared" si="1"/>
        <v>12.5</v>
      </c>
      <c r="L8" s="88">
        <f t="shared" ref="L8:M8" si="2">L7/4</f>
        <v>17</v>
      </c>
      <c r="M8" s="88">
        <f t="shared" si="2"/>
        <v>16.25</v>
      </c>
      <c r="N8" s="88">
        <f t="shared" ref="N8:P8" si="3">N7/4</f>
        <v>13.25</v>
      </c>
      <c r="O8" s="88">
        <f t="shared" si="3"/>
        <v>12.75</v>
      </c>
      <c r="P8" s="88">
        <f t="shared" si="3"/>
        <v>12.5</v>
      </c>
      <c r="Q8" s="88">
        <f t="shared" ref="Q8:U8" si="4">Q7/4</f>
        <v>15.75</v>
      </c>
      <c r="R8" s="88">
        <f t="shared" si="4"/>
        <v>12.75</v>
      </c>
      <c r="S8" s="88">
        <f t="shared" si="4"/>
        <v>15.25</v>
      </c>
      <c r="T8" s="88">
        <f t="shared" si="4"/>
        <v>15</v>
      </c>
      <c r="U8" s="88">
        <f t="shared" si="4"/>
        <v>12.5</v>
      </c>
      <c r="V8" s="88">
        <f t="shared" ref="V8:W8" si="5">V7/4</f>
        <v>19.25</v>
      </c>
      <c r="W8" s="88">
        <f t="shared" si="5"/>
        <v>17.5</v>
      </c>
      <c r="X8" s="88">
        <f t="shared" ref="X8:Y8" si="6">X7/4</f>
        <v>17.5</v>
      </c>
      <c r="Y8" s="88">
        <f t="shared" si="6"/>
        <v>17</v>
      </c>
      <c r="Z8" s="88">
        <f t="shared" ref="Z8:AA8" si="7">Z7/4</f>
        <v>15.75</v>
      </c>
      <c r="AA8" s="88">
        <f t="shared" si="7"/>
        <v>12.25</v>
      </c>
      <c r="AB8" s="88">
        <f t="shared" ref="AB8" si="8">AB7/4</f>
        <v>11.5</v>
      </c>
      <c r="AC8" s="88"/>
      <c r="AD8" s="88"/>
      <c r="AE8" s="88"/>
      <c r="AF8" s="88"/>
      <c r="AG8" s="88"/>
    </row>
    <row r="9" spans="1:33" s="149" customFormat="1" x14ac:dyDescent="0.15">
      <c r="A9" s="145"/>
      <c r="B9" s="145"/>
      <c r="C9" s="145"/>
      <c r="D9" s="146"/>
      <c r="E9" s="147" t="s">
        <v>127</v>
      </c>
      <c r="F9" s="148"/>
      <c r="G9" s="139">
        <f>G$7/3</f>
        <v>19</v>
      </c>
      <c r="H9" s="139">
        <f t="shared" ref="H9:AB9" si="9">H$7/3</f>
        <v>19</v>
      </c>
      <c r="I9" s="139">
        <f t="shared" si="9"/>
        <v>14.666666666666666</v>
      </c>
      <c r="J9" s="139">
        <f t="shared" si="9"/>
        <v>14.666666666666666</v>
      </c>
      <c r="K9" s="139">
        <f t="shared" si="9"/>
        <v>16.666666666666668</v>
      </c>
      <c r="L9" s="139">
        <f t="shared" si="9"/>
        <v>22.666666666666668</v>
      </c>
      <c r="M9" s="139">
        <f t="shared" si="9"/>
        <v>21.666666666666668</v>
      </c>
      <c r="N9" s="139">
        <f t="shared" si="9"/>
        <v>17.666666666666668</v>
      </c>
      <c r="O9" s="139">
        <f t="shared" si="9"/>
        <v>17</v>
      </c>
      <c r="P9" s="139">
        <f t="shared" si="9"/>
        <v>16.666666666666668</v>
      </c>
      <c r="Q9" s="139">
        <f t="shared" si="9"/>
        <v>21</v>
      </c>
      <c r="R9" s="139">
        <f t="shared" si="9"/>
        <v>17</v>
      </c>
      <c r="S9" s="139">
        <f t="shared" si="9"/>
        <v>20.333333333333332</v>
      </c>
      <c r="T9" s="139">
        <f t="shared" si="9"/>
        <v>20</v>
      </c>
      <c r="U9" s="139">
        <f t="shared" si="9"/>
        <v>16.666666666666668</v>
      </c>
      <c r="V9" s="139">
        <f t="shared" si="9"/>
        <v>25.666666666666668</v>
      </c>
      <c r="W9" s="139">
        <f t="shared" si="9"/>
        <v>23.333333333333332</v>
      </c>
      <c r="X9" s="139">
        <f t="shared" si="9"/>
        <v>23.333333333333332</v>
      </c>
      <c r="Y9" s="139">
        <f t="shared" si="9"/>
        <v>22.666666666666668</v>
      </c>
      <c r="Z9" s="139">
        <f t="shared" si="9"/>
        <v>21</v>
      </c>
      <c r="AA9" s="139">
        <f t="shared" si="9"/>
        <v>16.333333333333332</v>
      </c>
      <c r="AB9" s="139">
        <f t="shared" si="9"/>
        <v>15.333333333333334</v>
      </c>
      <c r="AC9" s="139"/>
      <c r="AD9" s="139"/>
      <c r="AE9" s="139"/>
      <c r="AF9" s="139"/>
      <c r="AG9" s="139"/>
    </row>
    <row r="10" spans="1:33" s="154" customFormat="1" x14ac:dyDescent="0.15">
      <c r="A10" s="150"/>
      <c r="B10" s="150"/>
      <c r="C10" s="150"/>
      <c r="D10" s="151"/>
      <c r="E10" s="152" t="s">
        <v>127</v>
      </c>
      <c r="F10" s="153"/>
      <c r="G10" s="89">
        <f t="shared" ref="G10:H10" si="10">G7/2</f>
        <v>28.5</v>
      </c>
      <c r="H10" s="89">
        <f t="shared" si="10"/>
        <v>28.5</v>
      </c>
      <c r="I10" s="89">
        <f t="shared" ref="I10:K10" si="11">I7/2</f>
        <v>22</v>
      </c>
      <c r="J10" s="89">
        <f t="shared" si="11"/>
        <v>22</v>
      </c>
      <c r="K10" s="89">
        <f t="shared" si="11"/>
        <v>25</v>
      </c>
      <c r="L10" s="89">
        <f t="shared" ref="L10:M10" si="12">L7/2</f>
        <v>34</v>
      </c>
      <c r="M10" s="89">
        <f t="shared" si="12"/>
        <v>32.5</v>
      </c>
      <c r="N10" s="89">
        <f t="shared" ref="N10:P10" si="13">N7/2</f>
        <v>26.5</v>
      </c>
      <c r="O10" s="89">
        <f t="shared" si="13"/>
        <v>25.5</v>
      </c>
      <c r="P10" s="89">
        <f t="shared" si="13"/>
        <v>25</v>
      </c>
      <c r="Q10" s="89">
        <f t="shared" ref="Q10:U10" si="14">Q7/2</f>
        <v>31.5</v>
      </c>
      <c r="R10" s="89">
        <f t="shared" si="14"/>
        <v>25.5</v>
      </c>
      <c r="S10" s="89">
        <f t="shared" si="14"/>
        <v>30.5</v>
      </c>
      <c r="T10" s="89">
        <f t="shared" si="14"/>
        <v>30</v>
      </c>
      <c r="U10" s="89">
        <f t="shared" si="14"/>
        <v>25</v>
      </c>
      <c r="V10" s="89">
        <f t="shared" ref="V10:W10" si="15">V7/2</f>
        <v>38.5</v>
      </c>
      <c r="W10" s="89">
        <f t="shared" si="15"/>
        <v>35</v>
      </c>
      <c r="X10" s="89">
        <f t="shared" ref="X10:Y10" si="16">X7/2</f>
        <v>35</v>
      </c>
      <c r="Y10" s="89">
        <f t="shared" si="16"/>
        <v>34</v>
      </c>
      <c r="Z10" s="89">
        <f t="shared" ref="Z10:AA10" si="17">Z7/2</f>
        <v>31.5</v>
      </c>
      <c r="AA10" s="89">
        <f t="shared" si="17"/>
        <v>24.5</v>
      </c>
      <c r="AB10" s="89">
        <f t="shared" ref="AB10" si="18">AB7/2</f>
        <v>23</v>
      </c>
      <c r="AC10" s="89"/>
      <c r="AD10" s="89"/>
      <c r="AE10" s="89"/>
      <c r="AF10" s="89"/>
      <c r="AG10" s="89"/>
    </row>
    <row r="11" spans="1:33" s="159" customFormat="1" x14ac:dyDescent="0.15">
      <c r="A11" s="155"/>
      <c r="B11" s="155"/>
      <c r="C11" s="155"/>
      <c r="D11" s="156"/>
      <c r="E11" s="157" t="s">
        <v>128</v>
      </c>
      <c r="F11" s="158"/>
      <c r="G11" s="91">
        <f>G7/3*2</f>
        <v>38</v>
      </c>
      <c r="H11" s="91">
        <f t="shared" ref="H11" si="19">H7/3*2</f>
        <v>38</v>
      </c>
      <c r="I11" s="91">
        <f t="shared" ref="I11:O11" si="20">I7/3*2</f>
        <v>29.333333333333332</v>
      </c>
      <c r="J11" s="91">
        <f t="shared" si="20"/>
        <v>29.333333333333332</v>
      </c>
      <c r="K11" s="91">
        <f t="shared" si="20"/>
        <v>33.333333333333336</v>
      </c>
      <c r="L11" s="91">
        <f t="shared" si="20"/>
        <v>45.333333333333336</v>
      </c>
      <c r="M11" s="91">
        <f t="shared" si="20"/>
        <v>43.333333333333336</v>
      </c>
      <c r="N11" s="91">
        <f t="shared" si="20"/>
        <v>35.333333333333336</v>
      </c>
      <c r="O11" s="91">
        <f t="shared" si="20"/>
        <v>34</v>
      </c>
      <c r="P11" s="91">
        <f t="shared" ref="P11:U11" si="21">P7/3*2</f>
        <v>33.333333333333336</v>
      </c>
      <c r="Q11" s="91">
        <f t="shared" si="21"/>
        <v>42</v>
      </c>
      <c r="R11" s="91">
        <f t="shared" si="21"/>
        <v>34</v>
      </c>
      <c r="S11" s="91">
        <f t="shared" si="21"/>
        <v>40.666666666666664</v>
      </c>
      <c r="T11" s="91">
        <f t="shared" si="21"/>
        <v>40</v>
      </c>
      <c r="U11" s="91">
        <f t="shared" si="21"/>
        <v>33.333333333333336</v>
      </c>
      <c r="V11" s="91">
        <f t="shared" ref="V11:W11" si="22">V7/3*2</f>
        <v>51.333333333333336</v>
      </c>
      <c r="W11" s="91">
        <f t="shared" si="22"/>
        <v>46.666666666666664</v>
      </c>
      <c r="X11" s="91">
        <f t="shared" ref="X11:Y11" si="23">X7/3*2</f>
        <v>46.666666666666664</v>
      </c>
      <c r="Y11" s="91">
        <f t="shared" si="23"/>
        <v>45.333333333333336</v>
      </c>
      <c r="Z11" s="91">
        <f t="shared" ref="Z11:AA11" si="24">Z7/3*2</f>
        <v>42</v>
      </c>
      <c r="AA11" s="91">
        <f t="shared" si="24"/>
        <v>32.666666666666664</v>
      </c>
      <c r="AB11" s="91">
        <f t="shared" ref="AB11" si="25">AB7/3*2</f>
        <v>30.666666666666668</v>
      </c>
      <c r="AC11" s="91"/>
      <c r="AD11" s="91"/>
      <c r="AE11" s="91"/>
      <c r="AF11" s="91"/>
      <c r="AG11" s="91"/>
    </row>
    <row r="12" spans="1:33" s="164" customFormat="1" x14ac:dyDescent="0.15">
      <c r="A12" s="160"/>
      <c r="B12" s="160"/>
      <c r="C12" s="160"/>
      <c r="D12" s="161"/>
      <c r="E12" s="162" t="s">
        <v>129</v>
      </c>
      <c r="F12" s="163"/>
      <c r="G12" s="90">
        <f>G7/4*3</f>
        <v>42.75</v>
      </c>
      <c r="H12" s="90">
        <f t="shared" ref="H12" si="26">H7/4*3</f>
        <v>42.75</v>
      </c>
      <c r="I12" s="90">
        <f t="shared" ref="I12:O12" si="27">I7/4*3</f>
        <v>33</v>
      </c>
      <c r="J12" s="90">
        <f t="shared" si="27"/>
        <v>33</v>
      </c>
      <c r="K12" s="90">
        <f t="shared" si="27"/>
        <v>37.5</v>
      </c>
      <c r="L12" s="90">
        <f t="shared" si="27"/>
        <v>51</v>
      </c>
      <c r="M12" s="90">
        <f t="shared" si="27"/>
        <v>48.75</v>
      </c>
      <c r="N12" s="90">
        <f t="shared" si="27"/>
        <v>39.75</v>
      </c>
      <c r="O12" s="90">
        <f t="shared" si="27"/>
        <v>38.25</v>
      </c>
      <c r="P12" s="90">
        <f t="shared" ref="P12:U12" si="28">P7/4*3</f>
        <v>37.5</v>
      </c>
      <c r="Q12" s="90">
        <f t="shared" si="28"/>
        <v>47.25</v>
      </c>
      <c r="R12" s="90">
        <f t="shared" si="28"/>
        <v>38.25</v>
      </c>
      <c r="S12" s="90">
        <f t="shared" si="28"/>
        <v>45.75</v>
      </c>
      <c r="T12" s="90">
        <f t="shared" si="28"/>
        <v>45</v>
      </c>
      <c r="U12" s="90">
        <f t="shared" si="28"/>
        <v>37.5</v>
      </c>
      <c r="V12" s="90">
        <f t="shared" ref="V12:W12" si="29">V7/4*3</f>
        <v>57.75</v>
      </c>
      <c r="W12" s="90">
        <f t="shared" si="29"/>
        <v>52.5</v>
      </c>
      <c r="X12" s="90">
        <f t="shared" ref="X12:Y12" si="30">X7/4*3</f>
        <v>52.5</v>
      </c>
      <c r="Y12" s="90">
        <f t="shared" si="30"/>
        <v>51</v>
      </c>
      <c r="Z12" s="90">
        <f t="shared" ref="Z12:AA12" si="31">Z7/4*3</f>
        <v>47.25</v>
      </c>
      <c r="AA12" s="90">
        <f t="shared" si="31"/>
        <v>36.75</v>
      </c>
      <c r="AB12" s="90">
        <f t="shared" ref="AB12" si="32">AB7/4*3</f>
        <v>34.5</v>
      </c>
      <c r="AC12" s="90"/>
      <c r="AD12" s="90"/>
      <c r="AE12" s="90"/>
      <c r="AF12" s="90"/>
      <c r="AG12" s="90"/>
    </row>
    <row r="13" spans="1:33" ht="19" customHeight="1" x14ac:dyDescent="0.15">
      <c r="A13" s="59" t="s">
        <v>25</v>
      </c>
      <c r="B13" s="60">
        <v>2007</v>
      </c>
      <c r="C13" s="60" t="s">
        <v>26</v>
      </c>
      <c r="D13" s="60" t="s">
        <v>27</v>
      </c>
      <c r="E13" s="61" t="s">
        <v>34</v>
      </c>
      <c r="F13" s="87">
        <f>IF(ISNA(VLOOKUP($E13,'Ontario Rankings'!$E$6:$M$226,3,FALSE))=TRUE,"0",VLOOKUP($E13,'Ontario Rankings'!$E$6:$M$226,3,FALSE))</f>
        <v>1</v>
      </c>
      <c r="G13" s="21">
        <f>IF(ISNA(VLOOKUP($E13,'CC Yukon BA 2023'!$A$12:$G$95,7,FALSE))=TRUE,"0",VLOOKUP($E13,'CC Yukon BA 2023'!$A$12:$G$95,7,FALSE))</f>
        <v>12</v>
      </c>
      <c r="H13" s="21">
        <f>IF(ISNA(VLOOKUP($E13,'CC Yukon SS 2023'!$A$12:$G$95,7,FALSE))=TRUE,"0",VLOOKUP($E13,'CC Yukon SS 2023'!$A$12:$G$95,7,FALSE))</f>
        <v>4</v>
      </c>
      <c r="I13" s="21" t="str">
        <f>IF(ISNA(VLOOKUP($E13,'TT Horseshoe SS-1'!$A$12:$G$95,7,FALSE))=TRUE,"0",VLOOKUP($E13,'TT Horseshoe SS-1'!$A$12:$G$95,7,FALSE))</f>
        <v>0</v>
      </c>
      <c r="J13" s="21" t="str">
        <f>IF(ISNA(VLOOKUP($E13,'TT Horseshoe SS-2'!$A$12:$G$95,7,FALSE))=TRUE,"0",VLOOKUP($E13,'TT Horseshoe SS-2'!$A$12:$G$95,7,FALSE))</f>
        <v>0</v>
      </c>
      <c r="K13" s="21" t="str">
        <f>IF(ISNA(VLOOKUP($E13,'NorAm Copper SS'!$A$12:$G$95,7,FALSE))=TRUE,"0",VLOOKUP($E13,'NorAm Copper SS'!$A$12:$G$95,7,FALSE))</f>
        <v>0</v>
      </c>
      <c r="L13" s="21">
        <f>IF(ISNA(VLOOKUP($E13,'CC Sun Peaks BA'!$A$12:$G$95,7,FALSE))=TRUE,"0",VLOOKUP($E13,'CC Sun Peaks BA'!$A$12:$G$95,7,FALSE))</f>
        <v>20</v>
      </c>
      <c r="M13" s="21">
        <f>IF(ISNA(VLOOKUP($E13,'CC Sun Peaks SS'!$A$12:$G$95,7,FALSE))=TRUE,"0",VLOOKUP($E13,'CC Sun Peaks SS'!$A$12:$G$95,7,FALSE))</f>
        <v>29</v>
      </c>
      <c r="N13" s="21" t="str">
        <f>IF(ISNA(VLOOKUP($E13,'TT MSLM SS-1'!$A$12:$G$95,7,FALSE))=TRUE,"0",VLOOKUP($E13,'TT MSLM SS-1'!$A$12:$G$95,7,FALSE))</f>
        <v>0</v>
      </c>
      <c r="O13" s="21" t="str">
        <f>IF(ISNA(VLOOKUP($E13,'TT MSLM SS-2'!$A$12:$G$95,7,FALSE))=TRUE,"0",VLOOKUP($E13,'TT MSLM SS-2'!$A$12:$G$95,7,FALSE))</f>
        <v>0</v>
      </c>
      <c r="P13" s="21" t="str">
        <f>IF(ISNA(VLOOKUP($E13,'NorAm Aspen SS'!$A$12:$G$95,7,FALSE))=TRUE,"0",VLOOKUP($E13,'NorAm Aspen SS'!$A$12:$G$95,7,FALSE))</f>
        <v>0</v>
      </c>
      <c r="Q13" s="21" t="str">
        <f>IF(ISNA(VLOOKUP($E13,'PROV SS'!$A$12:$G$95,7,FALSE))=TRUE,"0",VLOOKUP($E13,'PROV SS'!$A$12:$G$95,7,FALSE))</f>
        <v>0</v>
      </c>
      <c r="R13" s="21" t="str">
        <f>IF(ISNA(VLOOKUP($E13,'PROV BA'!$A$12:$G$95,7,FALSE))=TRUE,"0",VLOOKUP($E13,'PROV BA'!$A$12:$G$95,7,FALSE))</f>
        <v>0</v>
      </c>
      <c r="S13" s="168">
        <f>IF(ISNA(VLOOKUP($E13,'CC Horseshoe BA-1'!$A$12:$I$95,9,FALSE))=TRUE,"0",VLOOKUP($E13,'CC Horseshoe BA-1'!$A$12:$I$95,9,FALSE))</f>
        <v>10</v>
      </c>
      <c r="T13" s="21">
        <f>IF(ISNA(VLOOKUP($E13,'CC Horseshoe BA-2'!$A$12:$G$95,7,FALSE))=TRUE,"0",VLOOKUP($E13,'CC Horseshoe BA-2'!$A$12:$G$95,7,FALSE))</f>
        <v>2</v>
      </c>
      <c r="U13" s="21" t="str">
        <f>IF(ISNA(VLOOKUP($E13,'NorAm Aspen SS'!$A$12:$G$95,7,FALSE))=TRUE,"0",VLOOKUP($E13,'NorAm Aspen SS'!$A$12:$G$95,7,FALSE))</f>
        <v>0</v>
      </c>
      <c r="V13" s="21" t="str">
        <f>IF(ISNA(VLOOKUP($E13,'JR+CC Halfpipe'!$A$12:$G$95,7,FALSE))=TRUE,"0",VLOOKUP($E13,'JR+CC Halfpipe'!$A$12:$G$95,7,FALSE))</f>
        <v>0</v>
      </c>
      <c r="W13" s="21" t="str">
        <f>IF(ISNA(VLOOKUP($E13,'JR Nat SS'!$A$12:$G$95,7,FALSE))=TRUE,"0",VLOOKUP($E13,'JR Nat SS'!$A$12:$G$95,7,FALSE))</f>
        <v>0</v>
      </c>
      <c r="X13" s="21" t="str">
        <f>IF(ISNA(VLOOKUP($E13,'JR Nat BA'!$A$12:$G$95,7,FALSE))=TRUE,"0",VLOOKUP($E13,'JR Nat BA'!$A$12:$G$95,7,FALSE))</f>
        <v>0</v>
      </c>
      <c r="Y13" s="21">
        <f>IF(ISNA(VLOOKUP($E13,'NorAm Stoneham SS'!$A$12:$G$95,7,FALSE))=TRUE,"0",VLOOKUP($E13,'NorAm Stoneham SS'!$A$12:$G$95,7,FALSE))</f>
        <v>43</v>
      </c>
      <c r="Z13" s="168">
        <f>IF(ISNA(VLOOKUP($E13,'NorAm Stoneham BA'!$A$12:$I$95,9,FALSE))=TRUE,"0",VLOOKUP($E13,'NorAm Stoneham BA'!$A$12:$I$95,9,FALSE))</f>
        <v>8</v>
      </c>
      <c r="AA13" s="21">
        <f>IF(ISNA(VLOOKUP($E13,'SR Nats SS'!$A$12:$G$95,7,FALSE))=TRUE,"0",VLOOKUP($E13,'SR Nats SS'!$A$12:$G$95,7,FALSE))</f>
        <v>36</v>
      </c>
      <c r="AB13" s="21">
        <f>IF(ISNA(VLOOKUP($E13,'SR Nats BA'!$A$12:$G$95,7,FALSE))=TRUE,"0",VLOOKUP($E13,'SR Nats BA'!$A$12:$G$95,7,FALSE))</f>
        <v>13</v>
      </c>
      <c r="AC13" s="22"/>
      <c r="AD13" s="22"/>
      <c r="AE13" s="22"/>
      <c r="AF13" s="22"/>
      <c r="AG13" s="22"/>
    </row>
    <row r="14" spans="1:33" ht="19" customHeight="1" x14ac:dyDescent="0.15">
      <c r="A14" s="59" t="s">
        <v>25</v>
      </c>
      <c r="B14" s="60">
        <v>2008</v>
      </c>
      <c r="C14" s="60" t="s">
        <v>26</v>
      </c>
      <c r="D14" s="60" t="s">
        <v>29</v>
      </c>
      <c r="E14" s="61" t="s">
        <v>146</v>
      </c>
      <c r="F14" s="87">
        <f>IF(ISNA(VLOOKUP($E14,'Ontario Rankings'!$E$6:$M$226,3,FALSE))=TRUE,"0",VLOOKUP($E14,'Ontario Rankings'!$E$6:$M$226,3,FALSE))</f>
        <v>2</v>
      </c>
      <c r="G14" s="21">
        <f>IF(ISNA(VLOOKUP($E14,'CC Yukon BA 2023'!$A$12:$G$95,7,FALSE))=TRUE,"0",VLOOKUP($E14,'CC Yukon BA 2023'!$A$12:$G$95,7,FALSE))</f>
        <v>21</v>
      </c>
      <c r="H14" s="21">
        <f>IF(ISNA(VLOOKUP($E14,'CC Yukon SS 2023'!$A$12:$G$95,7,FALSE))=TRUE,"0",VLOOKUP($E14,'CC Yukon SS 2023'!$A$12:$G$95,7,FALSE))</f>
        <v>5</v>
      </c>
      <c r="I14" s="21" t="str">
        <f>IF(ISNA(VLOOKUP($E14,'TT Horseshoe SS-1'!$A$12:$G$95,7,FALSE))=TRUE,"0",VLOOKUP($E14,'TT Horseshoe SS-1'!$A$12:$G$95,7,FALSE))</f>
        <v>0</v>
      </c>
      <c r="J14" s="21" t="str">
        <f>IF(ISNA(VLOOKUP($E14,'TT Horseshoe SS-2'!$A$12:$G$95,7,FALSE))=TRUE,"0",VLOOKUP($E14,'TT Horseshoe SS-2'!$A$12:$G$95,7,FALSE))</f>
        <v>0</v>
      </c>
      <c r="K14" s="21" t="str">
        <f>IF(ISNA(VLOOKUP($E14,'NorAm Copper SS'!$A$12:$G$95,7,FALSE))=TRUE,"0",VLOOKUP($E14,'NorAm Copper SS'!$A$12:$G$95,7,FALSE))</f>
        <v>0</v>
      </c>
      <c r="L14" s="21">
        <f>IF(ISNA(VLOOKUP($E14,'CC Sun Peaks BA'!$A$12:$G$95,7,FALSE))=TRUE,"0",VLOOKUP($E14,'CC Sun Peaks BA'!$A$12:$G$95,7,FALSE))</f>
        <v>9</v>
      </c>
      <c r="M14" s="21">
        <f>IF(ISNA(VLOOKUP($E14,'CC Sun Peaks SS'!$A$12:$G$95,7,FALSE))=TRUE,"0",VLOOKUP($E14,'CC Sun Peaks SS'!$A$12:$G$95,7,FALSE))</f>
        <v>21</v>
      </c>
      <c r="N14" s="21" t="str">
        <f>IF(ISNA(VLOOKUP($E14,'TT MSLM SS-1'!$A$12:$G$95,7,FALSE))=TRUE,"0",VLOOKUP($E14,'TT MSLM SS-1'!$A$12:$G$95,7,FALSE))</f>
        <v>0</v>
      </c>
      <c r="O14" s="21" t="str">
        <f>IF(ISNA(VLOOKUP($E14,'TT MSLM SS-2'!$A$12:$G$95,7,FALSE))=TRUE,"0",VLOOKUP($E14,'TT MSLM SS-2'!$A$12:$G$95,7,FALSE))</f>
        <v>0</v>
      </c>
      <c r="P14" s="21" t="str">
        <f>IF(ISNA(VLOOKUP($E14,'NorAm Aspen SS'!$A$12:$G$95,7,FALSE))=TRUE,"0",VLOOKUP($E14,'NorAm Aspen SS'!$A$12:$G$95,7,FALSE))</f>
        <v>0</v>
      </c>
      <c r="Q14" s="21" t="str">
        <f>IF(ISNA(VLOOKUP($E14,'PROV SS'!$A$12:$G$95,7,FALSE))=TRUE,"0",VLOOKUP($E14,'PROV SS'!$A$12:$G$95,7,FALSE))</f>
        <v>0</v>
      </c>
      <c r="R14" s="21" t="str">
        <f>IF(ISNA(VLOOKUP($E14,'PROV BA'!$A$12:$G$95,7,FALSE))=TRUE,"0",VLOOKUP($E14,'PROV BA'!$A$12:$G$95,7,FALSE))</f>
        <v>0</v>
      </c>
      <c r="S14" s="168">
        <f>IF(ISNA(VLOOKUP($E14,'CC Horseshoe BA-1'!$A$12:$I$95,9,FALSE))=TRUE,"0",VLOOKUP($E14,'CC Horseshoe BA-1'!$A$12:$I$95,9,FALSE))</f>
        <v>18</v>
      </c>
      <c r="T14" s="21">
        <f>IF(ISNA(VLOOKUP($E14,'CC Horseshoe BA-2'!$A$12:$G$95,7,FALSE))=TRUE,"0",VLOOKUP($E14,'CC Horseshoe BA-2'!$A$12:$G$95,7,FALSE))</f>
        <v>1</v>
      </c>
      <c r="U14" s="21" t="str">
        <f>IF(ISNA(VLOOKUP($E14,'NorAm Aspen SS'!$A$12:$G$95,7,FALSE))=TRUE,"0",VLOOKUP($E14,'NorAm Aspen SS'!$A$12:$G$95,7,FALSE))</f>
        <v>0</v>
      </c>
      <c r="V14" s="21" t="str">
        <f>IF(ISNA(VLOOKUP($E14,'JR+CC Halfpipe'!$A$12:$G$95,7,FALSE))=TRUE,"0",VLOOKUP($E14,'JR+CC Halfpipe'!$A$12:$G$95,7,FALSE))</f>
        <v>0</v>
      </c>
      <c r="W14" s="21" t="str">
        <f>IF(ISNA(VLOOKUP($E14,'JR Nat SS'!$A$12:$G$95,7,FALSE))=TRUE,"0",VLOOKUP($E14,'JR Nat SS'!$A$12:$G$95,7,FALSE))</f>
        <v>0</v>
      </c>
      <c r="X14" s="21" t="str">
        <f>IF(ISNA(VLOOKUP($E14,'JR Nat BA'!$A$12:$G$95,7,FALSE))=TRUE,"0",VLOOKUP($E14,'JR Nat BA'!$A$12:$G$95,7,FALSE))</f>
        <v>0</v>
      </c>
      <c r="Y14" s="21">
        <f>IF(ISNA(VLOOKUP($E14,'NorAm Stoneham SS'!$A$12:$G$95,7,FALSE))=TRUE,"0",VLOOKUP($E14,'NorAm Stoneham SS'!$A$12:$G$95,7,FALSE))</f>
        <v>23</v>
      </c>
      <c r="Z14" s="168">
        <f>IF(ISNA(VLOOKUP($E14,'NorAm Stoneham BA'!$A$12:$I$95,9,FALSE))=TRUE,"0",VLOOKUP($E14,'NorAm Stoneham BA'!$A$12:$I$95,9,FALSE))</f>
        <v>10</v>
      </c>
      <c r="AA14" s="21">
        <f>IF(ISNA(VLOOKUP($E14,'SR Nats SS'!$A$12:$G$95,7,FALSE))=TRUE,"0",VLOOKUP($E14,'SR Nats SS'!$A$12:$G$95,7,FALSE))</f>
        <v>11</v>
      </c>
      <c r="AB14" s="21" t="str">
        <f>IF(ISNA(VLOOKUP($E14,'SR Nats BA'!$A$12:$G$95,7,FALSE))=TRUE,"0",VLOOKUP($E14,'SR Nats BA'!$A$12:$G$95,7,FALSE))</f>
        <v>DNS</v>
      </c>
      <c r="AC14" s="22"/>
      <c r="AD14" s="22"/>
      <c r="AE14" s="22"/>
      <c r="AF14" s="22"/>
      <c r="AG14" s="22"/>
    </row>
    <row r="15" spans="1:33" ht="19" customHeight="1" x14ac:dyDescent="0.15">
      <c r="A15" s="59" t="s">
        <v>25</v>
      </c>
      <c r="B15" s="60">
        <v>2006</v>
      </c>
      <c r="C15" s="60" t="s">
        <v>26</v>
      </c>
      <c r="D15" s="60" t="s">
        <v>27</v>
      </c>
      <c r="E15" s="61" t="s">
        <v>28</v>
      </c>
      <c r="F15" s="87">
        <f>IF(ISNA(VLOOKUP($E15,'Ontario Rankings'!$E$6:$M$226,3,FALSE))=TRUE,"0",VLOOKUP($E15,'Ontario Rankings'!$E$6:$M$226,3,FALSE))</f>
        <v>3</v>
      </c>
      <c r="G15" s="21">
        <f>IF(ISNA(VLOOKUP($E15,'CC Yukon BA 2023'!$A$12:$G$95,7,FALSE))=TRUE,"0",VLOOKUP($E15,'CC Yukon BA 2023'!$A$12:$G$95,7,FALSE))</f>
        <v>3</v>
      </c>
      <c r="H15" s="21">
        <f>IF(ISNA(VLOOKUP($E15,'CC Yukon SS 2023'!$A$12:$G$95,7,FALSE))=TRUE,"0",VLOOKUP($E15,'CC Yukon SS 2023'!$A$12:$G$95,7,FALSE))</f>
        <v>3</v>
      </c>
      <c r="I15" s="21" t="str">
        <f>IF(ISNA(VLOOKUP($E15,'TT Horseshoe SS-1'!$A$12:$G$95,7,FALSE))=TRUE,"0",VLOOKUP($E15,'TT Horseshoe SS-1'!$A$12:$G$95,7,FALSE))</f>
        <v>0</v>
      </c>
      <c r="J15" s="21" t="str">
        <f>IF(ISNA(VLOOKUP($E15,'TT Horseshoe SS-2'!$A$12:$G$95,7,FALSE))=TRUE,"0",VLOOKUP($E15,'TT Horseshoe SS-2'!$A$12:$G$95,7,FALSE))</f>
        <v>0</v>
      </c>
      <c r="K15" s="21">
        <f>IF(ISNA(VLOOKUP($E15,'NorAm Copper SS'!$A$12:$G$95,7,FALSE))=TRUE,"0",VLOOKUP($E15,'NorAm Copper SS'!$A$12:$G$95,7,FALSE))</f>
        <v>23</v>
      </c>
      <c r="L15" s="21">
        <f>IF(ISNA(VLOOKUP($E15,'CC Sun Peaks BA'!$A$12:$G$95,7,FALSE))=TRUE,"0",VLOOKUP($E15,'CC Sun Peaks BA'!$A$12:$G$95,7,FALSE))</f>
        <v>19</v>
      </c>
      <c r="M15" s="21">
        <f>IF(ISNA(VLOOKUP($E15,'CC Sun Peaks SS'!$A$12:$G$95,7,FALSE))=TRUE,"0",VLOOKUP($E15,'CC Sun Peaks SS'!$A$12:$G$95,7,FALSE))</f>
        <v>12</v>
      </c>
      <c r="N15" s="21" t="str">
        <f>IF(ISNA(VLOOKUP($E15,'TT MSLM SS-1'!$A$12:$G$95,7,FALSE))=TRUE,"0",VLOOKUP($E15,'TT MSLM SS-1'!$A$12:$G$95,7,FALSE))</f>
        <v>0</v>
      </c>
      <c r="O15" s="21" t="str">
        <f>IF(ISNA(VLOOKUP($E15,'TT MSLM SS-2'!$A$12:$G$95,7,FALSE))=TRUE,"0",VLOOKUP($E15,'TT MSLM SS-2'!$A$12:$G$95,7,FALSE))</f>
        <v>0</v>
      </c>
      <c r="P15" s="21">
        <f>IF(ISNA(VLOOKUP($E15,'NorAm Aspen SS'!$A$12:$G$95,7,FALSE))=TRUE,"0",VLOOKUP($E15,'NorAm Aspen SS'!$A$12:$G$95,7,FALSE))</f>
        <v>33</v>
      </c>
      <c r="Q15" s="21" t="str">
        <f>IF(ISNA(VLOOKUP($E15,'PROV SS'!$A$12:$G$95,7,FALSE))=TRUE,"0",VLOOKUP($E15,'PROV SS'!$A$12:$G$95,7,FALSE))</f>
        <v>0</v>
      </c>
      <c r="R15" s="21" t="str">
        <f>IF(ISNA(VLOOKUP($E15,'PROV BA'!$A$12:$G$95,7,FALSE))=TRUE,"0",VLOOKUP($E15,'PROV BA'!$A$12:$G$95,7,FALSE))</f>
        <v>0</v>
      </c>
      <c r="S15" s="168">
        <f>IF(ISNA(VLOOKUP($E15,'CC Horseshoe BA-1'!$A$12:$I$95,9,FALSE))=TRUE,"0",VLOOKUP($E15,'CC Horseshoe BA-1'!$A$12:$I$95,9,FALSE))</f>
        <v>0</v>
      </c>
      <c r="T15" s="21">
        <f>IF(ISNA(VLOOKUP($E15,'CC Horseshoe BA-2'!$A$12:$G$95,7,FALSE))=TRUE,"0",VLOOKUP($E15,'CC Horseshoe BA-2'!$A$12:$G$95,7,FALSE))</f>
        <v>5</v>
      </c>
      <c r="U15" s="21">
        <f>IF(ISNA(VLOOKUP($E15,'NorAm Aspen SS'!$A$12:$G$95,7,FALSE))=TRUE,"0",VLOOKUP($E15,'NorAm Aspen SS'!$A$12:$G$95,7,FALSE))</f>
        <v>33</v>
      </c>
      <c r="V15" s="21" t="str">
        <f>IF(ISNA(VLOOKUP($E15,'JR+CC Halfpipe'!$A$12:$G$95,7,FALSE))=TRUE,"0",VLOOKUP($E15,'JR+CC Halfpipe'!$A$12:$G$95,7,FALSE))</f>
        <v>0</v>
      </c>
      <c r="W15" s="21" t="str">
        <f>IF(ISNA(VLOOKUP($E15,'JR Nat SS'!$A$12:$G$95,7,FALSE))=TRUE,"0",VLOOKUP($E15,'JR Nat SS'!$A$12:$G$95,7,FALSE))</f>
        <v>0</v>
      </c>
      <c r="X15" s="21" t="str">
        <f>IF(ISNA(VLOOKUP($E15,'JR Nat BA'!$A$12:$G$95,7,FALSE))=TRUE,"0",VLOOKUP($E15,'JR Nat BA'!$A$12:$G$95,7,FALSE))</f>
        <v>0</v>
      </c>
      <c r="Y15" s="21">
        <f>IF(ISNA(VLOOKUP($E15,'NorAm Stoneham SS'!$A$12:$G$95,7,FALSE))=TRUE,"0",VLOOKUP($E15,'NorAm Stoneham SS'!$A$12:$G$95,7,FALSE))</f>
        <v>56</v>
      </c>
      <c r="Z15" s="168" t="str">
        <f>IF(ISNA(VLOOKUP($E15,'NorAm Stoneham BA'!$A$12:$I$95,9,FALSE))=TRUE,"0",VLOOKUP($E15,'NorAm Stoneham BA'!$A$12:$I$95,9,FALSE))</f>
        <v>0</v>
      </c>
      <c r="AA15" s="21" t="str">
        <f>IF(ISNA(VLOOKUP($E15,'SR Nats SS'!$A$12:$G$95,7,FALSE))=TRUE,"0",VLOOKUP($E15,'SR Nats SS'!$A$12:$G$95,7,FALSE))</f>
        <v>0</v>
      </c>
      <c r="AB15" s="21" t="str">
        <f>IF(ISNA(VLOOKUP($E15,'SR Nats BA'!$A$12:$G$95,7,FALSE))=TRUE,"0",VLOOKUP($E15,'SR Nats BA'!$A$12:$G$95,7,FALSE))</f>
        <v>0</v>
      </c>
      <c r="AC15" s="22"/>
      <c r="AD15" s="22"/>
      <c r="AE15" s="22"/>
      <c r="AF15" s="22"/>
      <c r="AG15" s="22"/>
    </row>
    <row r="16" spans="1:33" ht="19" customHeight="1" x14ac:dyDescent="0.15">
      <c r="A16" s="64" t="s">
        <v>25</v>
      </c>
      <c r="B16" s="60">
        <v>2006</v>
      </c>
      <c r="C16" s="60" t="s">
        <v>26</v>
      </c>
      <c r="D16" s="60" t="s">
        <v>27</v>
      </c>
      <c r="E16" s="61" t="s">
        <v>31</v>
      </c>
      <c r="F16" s="87">
        <f>IF(ISNA(VLOOKUP($E16,'Ontario Rankings'!$E$6:$M$226,3,FALSE))=TRUE,"0",VLOOKUP($E16,'Ontario Rankings'!$E$6:$M$226,3,FALSE))</f>
        <v>4</v>
      </c>
      <c r="G16" s="21" t="str">
        <f>IF(ISNA(VLOOKUP($E16,'CC Yukon BA 2023'!$A$12:$G$95,7,FALSE))=TRUE,"0",VLOOKUP($E16,'CC Yukon BA 2023'!$A$12:$G$95,7,FALSE))</f>
        <v>0</v>
      </c>
      <c r="H16" s="21" t="str">
        <f>IF(ISNA(VLOOKUP($E16,'CC Yukon SS 2023'!$A$12:$G$95,7,FALSE))=TRUE,"0",VLOOKUP($E16,'CC Yukon SS 2023'!$A$12:$G$95,7,FALSE))</f>
        <v>0</v>
      </c>
      <c r="I16" s="21" t="str">
        <f>IF(ISNA(VLOOKUP($E16,'TT Horseshoe SS-1'!$A$12:$G$95,7,FALSE))=TRUE,"0",VLOOKUP($E16,'TT Horseshoe SS-1'!$A$12:$G$95,7,FALSE))</f>
        <v>0</v>
      </c>
      <c r="J16" s="21" t="str">
        <f>IF(ISNA(VLOOKUP($E16,'TT Horseshoe SS-2'!$A$12:$G$95,7,FALSE))=TRUE,"0",VLOOKUP($E16,'TT Horseshoe SS-2'!$A$12:$G$95,7,FALSE))</f>
        <v>0</v>
      </c>
      <c r="K16" s="21">
        <f>IF(ISNA(VLOOKUP($E16,'NorAm Copper SS'!$A$12:$G$95,7,FALSE))=TRUE,"0",VLOOKUP($E16,'NorAm Copper SS'!$A$12:$G$95,7,FALSE))</f>
        <v>22</v>
      </c>
      <c r="L16" s="21" t="str">
        <f>IF(ISNA(VLOOKUP($E16,'CC Sun Peaks BA'!$A$12:$G$95,7,FALSE))=TRUE,"0",VLOOKUP($E16,'CC Sun Peaks BA'!$A$12:$G$95,7,FALSE))</f>
        <v>0</v>
      </c>
      <c r="M16" s="21" t="str">
        <f>IF(ISNA(VLOOKUP($E16,'CC Sun Peaks SS'!$A$12:$G$95,7,FALSE))=TRUE,"0",VLOOKUP($E16,'CC Sun Peaks SS'!$A$12:$G$95,7,FALSE))</f>
        <v>0</v>
      </c>
      <c r="N16" s="21" t="str">
        <f>IF(ISNA(VLOOKUP($E16,'TT MSLM SS-1'!$A$12:$G$95,7,FALSE))=TRUE,"0",VLOOKUP($E16,'TT MSLM SS-1'!$A$12:$G$95,7,FALSE))</f>
        <v>0</v>
      </c>
      <c r="O16" s="21" t="str">
        <f>IF(ISNA(VLOOKUP($E16,'TT MSLM SS-2'!$A$12:$G$95,7,FALSE))=TRUE,"0",VLOOKUP($E16,'TT MSLM SS-2'!$A$12:$G$95,7,FALSE))</f>
        <v>0</v>
      </c>
      <c r="P16" s="21">
        <f>IF(ISNA(VLOOKUP($E16,'NorAm Aspen SS'!$A$12:$G$95,7,FALSE))=TRUE,"0",VLOOKUP($E16,'NorAm Aspen SS'!$A$12:$G$95,7,FALSE))</f>
        <v>0</v>
      </c>
      <c r="Q16" s="21" t="str">
        <f>IF(ISNA(VLOOKUP($E16,'PROV SS'!$A$12:$G$95,7,FALSE))=TRUE,"0",VLOOKUP($E16,'PROV SS'!$A$12:$G$95,7,FALSE))</f>
        <v>0</v>
      </c>
      <c r="R16" s="21" t="str">
        <f>IF(ISNA(VLOOKUP($E16,'PROV BA'!$A$12:$G$95,7,FALSE))=TRUE,"0",VLOOKUP($E16,'PROV BA'!$A$12:$G$95,7,FALSE))</f>
        <v>0</v>
      </c>
      <c r="S16" s="168" t="str">
        <f>IF(ISNA(VLOOKUP($E16,'CC Horseshoe BA-1'!$A$12:$I$95,9,FALSE))=TRUE,"0",VLOOKUP($E16,'CC Horseshoe BA-1'!$A$12:$I$95,9,FALSE))</f>
        <v>0</v>
      </c>
      <c r="T16" s="21" t="str">
        <f>IF(ISNA(VLOOKUP($E16,'CC Horseshoe BA-2'!$A$12:$G$95,7,FALSE))=TRUE,"0",VLOOKUP($E16,'CC Horseshoe BA-2'!$A$12:$G$95,7,FALSE))</f>
        <v>0</v>
      </c>
      <c r="U16" s="21">
        <f>IF(ISNA(VLOOKUP($E16,'NorAm Aspen SS'!$A$12:$G$95,7,FALSE))=TRUE,"0",VLOOKUP($E16,'NorAm Aspen SS'!$A$12:$G$95,7,FALSE))</f>
        <v>0</v>
      </c>
      <c r="V16" s="21" t="str">
        <f>IF(ISNA(VLOOKUP($E16,'JR+CC Halfpipe'!$A$12:$G$95,7,FALSE))=TRUE,"0",VLOOKUP($E16,'JR+CC Halfpipe'!$A$12:$G$95,7,FALSE))</f>
        <v>0</v>
      </c>
      <c r="W16" s="21" t="str">
        <f>IF(ISNA(VLOOKUP($E16,'JR Nat SS'!$A$12:$G$95,7,FALSE))=TRUE,"0",VLOOKUP($E16,'JR Nat SS'!$A$12:$G$95,7,FALSE))</f>
        <v>0</v>
      </c>
      <c r="X16" s="21" t="str">
        <f>IF(ISNA(VLOOKUP($E16,'JR Nat BA'!$A$12:$G$95,7,FALSE))=TRUE,"0",VLOOKUP($E16,'JR Nat BA'!$A$12:$G$95,7,FALSE))</f>
        <v>0</v>
      </c>
      <c r="Y16" s="21" t="str">
        <f>IF(ISNA(VLOOKUP($E16,'NorAm Stoneham SS'!$A$12:$G$95,7,FALSE))=TRUE,"0",VLOOKUP($E16,'NorAm Stoneham SS'!$A$12:$G$95,7,FALSE))</f>
        <v>0</v>
      </c>
      <c r="Z16" s="168" t="str">
        <f>IF(ISNA(VLOOKUP($E16,'NorAm Stoneham BA'!$A$12:$I$95,9,FALSE))=TRUE,"0",VLOOKUP($E16,'NorAm Stoneham BA'!$A$12:$I$95,9,FALSE))</f>
        <v>0</v>
      </c>
      <c r="AA16" s="21">
        <f>IF(ISNA(VLOOKUP($E16,'SR Nats SS'!$A$12:$G$95,7,FALSE))=TRUE,"0",VLOOKUP($E16,'SR Nats SS'!$A$12:$G$95,7,FALSE))</f>
        <v>15</v>
      </c>
      <c r="AB16" s="21">
        <f>IF(ISNA(VLOOKUP($E16,'SR Nats BA'!$A$12:$G$95,7,FALSE))=TRUE,"0",VLOOKUP($E16,'SR Nats BA'!$A$12:$G$95,7,FALSE))</f>
        <v>20</v>
      </c>
      <c r="AC16" s="22"/>
      <c r="AD16" s="22"/>
      <c r="AE16" s="22"/>
      <c r="AF16" s="22"/>
      <c r="AG16" s="22"/>
    </row>
    <row r="17" spans="1:33" s="23" customFormat="1" ht="19" customHeight="1" x14ac:dyDescent="0.15">
      <c r="A17" s="59" t="s">
        <v>25</v>
      </c>
      <c r="B17" s="60">
        <v>2008</v>
      </c>
      <c r="C17" s="60" t="s">
        <v>26</v>
      </c>
      <c r="D17" s="60" t="s">
        <v>29</v>
      </c>
      <c r="E17" s="61" t="s">
        <v>30</v>
      </c>
      <c r="F17" s="87">
        <f>IF(ISNA(VLOOKUP($E17,'Ontario Rankings'!$E$6:$M$226,3,FALSE))=TRUE,"0",VLOOKUP($E17,'Ontario Rankings'!$E$6:$M$226,3,FALSE))</f>
        <v>5</v>
      </c>
      <c r="G17" s="21">
        <f>IF(ISNA(VLOOKUP($E17,'CC Yukon BA 2023'!$A$12:$G$95,7,FALSE))=TRUE,"0",VLOOKUP($E17,'CC Yukon BA 2023'!$A$12:$G$95,7,FALSE))</f>
        <v>1</v>
      </c>
      <c r="H17" s="21">
        <f>IF(ISNA(VLOOKUP($E17,'CC Yukon SS 2023'!$A$12:$G$95,7,FALSE))=TRUE,"0",VLOOKUP($E17,'CC Yukon SS 2023'!$A$12:$G$95,7,FALSE))</f>
        <v>6</v>
      </c>
      <c r="I17" s="21" t="str">
        <f>IF(ISNA(VLOOKUP($E17,'TT Horseshoe SS-1'!$A$12:$G$95,7,FALSE))=TRUE,"0",VLOOKUP($E17,'TT Horseshoe SS-1'!$A$12:$G$95,7,FALSE))</f>
        <v>0</v>
      </c>
      <c r="J17" s="21" t="str">
        <f>IF(ISNA(VLOOKUP($E17,'TT Horseshoe SS-2'!$A$12:$G$95,7,FALSE))=TRUE,"0",VLOOKUP($E17,'TT Horseshoe SS-2'!$A$12:$G$95,7,FALSE))</f>
        <v>0</v>
      </c>
      <c r="K17" s="21" t="str">
        <f>IF(ISNA(VLOOKUP($E17,'NorAm Copper SS'!$A$12:$G$95,7,FALSE))=TRUE,"0",VLOOKUP($E17,'NorAm Copper SS'!$A$12:$G$95,7,FALSE))</f>
        <v>0</v>
      </c>
      <c r="L17" s="21" t="str">
        <f>IF(ISNA(VLOOKUP($E17,'CC Sun Peaks BA'!$A$12:$G$95,7,FALSE))=TRUE,"0",VLOOKUP($E17,'CC Sun Peaks BA'!$A$12:$G$95,7,FALSE))</f>
        <v>0</v>
      </c>
      <c r="M17" s="21" t="str">
        <f>IF(ISNA(VLOOKUP($E17,'CC Sun Peaks SS'!$A$12:$G$95,7,FALSE))=TRUE,"0",VLOOKUP($E17,'CC Sun Peaks SS'!$A$12:$G$95,7,FALSE))</f>
        <v>0</v>
      </c>
      <c r="N17" s="21" t="str">
        <f>IF(ISNA(VLOOKUP($E17,'TT MSLM SS-1'!$A$12:$G$95,7,FALSE))=TRUE,"0",VLOOKUP($E17,'TT MSLM SS-1'!$A$12:$G$95,7,FALSE))</f>
        <v>0</v>
      </c>
      <c r="O17" s="21" t="str">
        <f>IF(ISNA(VLOOKUP($E17,'TT MSLM SS-2'!$A$12:$G$95,7,FALSE))=TRUE,"0",VLOOKUP($E17,'TT MSLM SS-2'!$A$12:$G$95,7,FALSE))</f>
        <v>0</v>
      </c>
      <c r="P17" s="21">
        <f>IF(ISNA(VLOOKUP($E17,'NorAm Aspen SS'!$A$12:$G$95,7,FALSE))=TRUE,"0",VLOOKUP($E17,'NorAm Aspen SS'!$A$12:$G$95,7,FALSE))</f>
        <v>18</v>
      </c>
      <c r="Q17" s="21" t="str">
        <f>IF(ISNA(VLOOKUP($E17,'PROV SS'!$A$12:$G$95,7,FALSE))=TRUE,"0",VLOOKUP($E17,'PROV SS'!$A$12:$G$95,7,FALSE))</f>
        <v>0</v>
      </c>
      <c r="R17" s="21" t="str">
        <f>IF(ISNA(VLOOKUP($E17,'PROV BA'!$A$12:$G$95,7,FALSE))=TRUE,"0",VLOOKUP($E17,'PROV BA'!$A$12:$G$95,7,FALSE))</f>
        <v>0</v>
      </c>
      <c r="S17" s="168" t="str">
        <f>IF(ISNA(VLOOKUP($E17,'CC Horseshoe BA-1'!$A$12:$I$95,9,FALSE))=TRUE,"0",VLOOKUP($E17,'CC Horseshoe BA-1'!$A$12:$I$95,9,FALSE))</f>
        <v>0</v>
      </c>
      <c r="T17" s="21" t="str">
        <f>IF(ISNA(VLOOKUP($E17,'CC Horseshoe BA-2'!$A$12:$G$95,7,FALSE))=TRUE,"0",VLOOKUP($E17,'CC Horseshoe BA-2'!$A$12:$G$95,7,FALSE))</f>
        <v>0</v>
      </c>
      <c r="U17" s="21">
        <f>IF(ISNA(VLOOKUP($E17,'NorAm Aspen SS'!$A$12:$G$95,7,FALSE))=TRUE,"0",VLOOKUP($E17,'NorAm Aspen SS'!$A$12:$G$95,7,FALSE))</f>
        <v>18</v>
      </c>
      <c r="V17" s="21" t="str">
        <f>IF(ISNA(VLOOKUP($E17,'JR+CC Halfpipe'!$A$12:$G$95,7,FALSE))=TRUE,"0",VLOOKUP($E17,'JR+CC Halfpipe'!$A$12:$G$95,7,FALSE))</f>
        <v>0</v>
      </c>
      <c r="W17" s="21" t="str">
        <f>IF(ISNA(VLOOKUP($E17,'JR Nat SS'!$A$12:$G$95,7,FALSE))=TRUE,"0",VLOOKUP($E17,'JR Nat SS'!$A$12:$G$95,7,FALSE))</f>
        <v>0</v>
      </c>
      <c r="X17" s="21" t="str">
        <f>IF(ISNA(VLOOKUP($E17,'JR Nat BA'!$A$12:$G$95,7,FALSE))=TRUE,"0",VLOOKUP($E17,'JR Nat BA'!$A$12:$G$95,7,FALSE))</f>
        <v>0</v>
      </c>
      <c r="Y17" s="21" t="str">
        <f>IF(ISNA(VLOOKUP($E17,'NorAm Stoneham SS'!$A$12:$G$95,7,FALSE))=TRUE,"0",VLOOKUP($E17,'NorAm Stoneham SS'!$A$12:$G$95,7,FALSE))</f>
        <v>63 out of 72</v>
      </c>
      <c r="Z17" s="168" t="str">
        <f>IF(ISNA(VLOOKUP($E17,'NorAm Stoneham BA'!$A$12:$I$95,9,FALSE))=TRUE,"0",VLOOKUP($E17,'NorAm Stoneham BA'!$A$12:$I$95,9,FALSE))</f>
        <v>23 out of 66</v>
      </c>
      <c r="AA17" s="21" t="str">
        <f>IF(ISNA(VLOOKUP($E17,'SR Nats SS'!$A$12:$G$95,7,FALSE))=TRUE,"0",VLOOKUP($E17,'SR Nats SS'!$A$12:$G$95,7,FALSE))</f>
        <v>0</v>
      </c>
      <c r="AB17" s="21" t="str">
        <f>IF(ISNA(VLOOKUP($E17,'SR Nats BA'!$A$12:$G$95,7,FALSE))=TRUE,"0",VLOOKUP($E17,'SR Nats BA'!$A$12:$G$95,7,FALSE))</f>
        <v>0</v>
      </c>
      <c r="AC17" s="22"/>
      <c r="AD17" s="22"/>
      <c r="AE17" s="22"/>
      <c r="AF17" s="22"/>
      <c r="AG17" s="22"/>
    </row>
    <row r="18" spans="1:33" ht="19" customHeight="1" x14ac:dyDescent="0.15">
      <c r="A18" s="64" t="s">
        <v>25</v>
      </c>
      <c r="B18" s="60">
        <v>2008</v>
      </c>
      <c r="C18" s="60" t="s">
        <v>26</v>
      </c>
      <c r="D18" s="60" t="s">
        <v>29</v>
      </c>
      <c r="E18" s="61" t="s">
        <v>39</v>
      </c>
      <c r="F18" s="87">
        <f>IF(ISNA(VLOOKUP($E18,'Ontario Rankings'!$E$6:$M$226,3,FALSE))=TRUE,"0",VLOOKUP($E18,'Ontario Rankings'!$E$6:$M$226,3,FALSE))</f>
        <v>6</v>
      </c>
      <c r="G18" s="21">
        <f>IF(ISNA(VLOOKUP($E18,'CC Yukon BA 2023'!$A$12:$G$95,7,FALSE))=TRUE,"0",VLOOKUP($E18,'CC Yukon BA 2023'!$A$12:$G$95,7,FALSE))</f>
        <v>15</v>
      </c>
      <c r="H18" s="21">
        <f>IF(ISNA(VLOOKUP($E18,'CC Yukon SS 2023'!$A$12:$G$95,7,FALSE))=TRUE,"0",VLOOKUP($E18,'CC Yukon SS 2023'!$A$12:$G$95,7,FALSE))</f>
        <v>18</v>
      </c>
      <c r="I18" s="21" t="str">
        <f>IF(ISNA(VLOOKUP($E18,'TT Horseshoe SS-1'!$A$12:$G$95,7,FALSE))=TRUE,"0",VLOOKUP($E18,'TT Horseshoe SS-1'!$A$12:$G$95,7,FALSE))</f>
        <v>0</v>
      </c>
      <c r="J18" s="21" t="str">
        <f>IF(ISNA(VLOOKUP($E18,'TT Horseshoe SS-2'!$A$12:$G$95,7,FALSE))=TRUE,"0",VLOOKUP($E18,'TT Horseshoe SS-2'!$A$12:$G$95,7,FALSE))</f>
        <v>0</v>
      </c>
      <c r="K18" s="21" t="str">
        <f>IF(ISNA(VLOOKUP($E18,'NorAm Copper SS'!$A$12:$G$95,7,FALSE))=TRUE,"0",VLOOKUP($E18,'NorAm Copper SS'!$A$12:$G$95,7,FALSE))</f>
        <v>0</v>
      </c>
      <c r="L18" s="21">
        <f>IF(ISNA(VLOOKUP($E18,'CC Sun Peaks BA'!$A$12:$G$95,7,FALSE))=TRUE,"0",VLOOKUP($E18,'CC Sun Peaks BA'!$A$12:$G$95,7,FALSE))</f>
        <v>10</v>
      </c>
      <c r="M18" s="21">
        <f>IF(ISNA(VLOOKUP($E18,'CC Sun Peaks SS'!$A$12:$G$95,7,FALSE))=TRUE,"0",VLOOKUP($E18,'CC Sun Peaks SS'!$A$12:$G$95,7,FALSE))</f>
        <v>10</v>
      </c>
      <c r="N18" s="21" t="str">
        <f>IF(ISNA(VLOOKUP($E18,'TT MSLM SS-1'!$A$12:$G$95,7,FALSE))=TRUE,"0",VLOOKUP($E18,'TT MSLM SS-1'!$A$12:$G$95,7,FALSE))</f>
        <v>0</v>
      </c>
      <c r="O18" s="21" t="str">
        <f>IF(ISNA(VLOOKUP($E18,'TT MSLM SS-2'!$A$12:$G$95,7,FALSE))=TRUE,"0",VLOOKUP($E18,'TT MSLM SS-2'!$A$12:$G$95,7,FALSE))</f>
        <v>0</v>
      </c>
      <c r="P18" s="21" t="str">
        <f>IF(ISNA(VLOOKUP($E18,'NorAm Aspen SS'!$A$12:$G$95,7,FALSE))=TRUE,"0",VLOOKUP($E18,'NorAm Aspen SS'!$A$12:$G$95,7,FALSE))</f>
        <v>0</v>
      </c>
      <c r="Q18" s="21" t="str">
        <f>IF(ISNA(VLOOKUP($E18,'PROV SS'!$A$12:$G$95,7,FALSE))=TRUE,"0",VLOOKUP($E18,'PROV SS'!$A$12:$G$95,7,FALSE))</f>
        <v>0</v>
      </c>
      <c r="R18" s="21" t="str">
        <f>IF(ISNA(VLOOKUP($E18,'PROV BA'!$A$12:$G$95,7,FALSE))=TRUE,"0",VLOOKUP($E18,'PROV BA'!$A$12:$G$95,7,FALSE))</f>
        <v>0</v>
      </c>
      <c r="S18" s="168">
        <f>IF(ISNA(VLOOKUP($E18,'CC Horseshoe BA-1'!$A$12:$I$95,9,FALSE))=TRUE,"0",VLOOKUP($E18,'CC Horseshoe BA-1'!$A$12:$I$95,9,FALSE))</f>
        <v>0</v>
      </c>
      <c r="T18" s="21">
        <f>IF(ISNA(VLOOKUP($E18,'CC Horseshoe BA-2'!$A$12:$G$95,7,FALSE))=TRUE,"0",VLOOKUP($E18,'CC Horseshoe BA-2'!$A$12:$G$95,7,FALSE))</f>
        <v>21</v>
      </c>
      <c r="U18" s="21" t="str">
        <f>IF(ISNA(VLOOKUP($E18,'NorAm Aspen SS'!$A$12:$G$95,7,FALSE))=TRUE,"0",VLOOKUP($E18,'NorAm Aspen SS'!$A$12:$G$95,7,FALSE))</f>
        <v>0</v>
      </c>
      <c r="V18" s="21" t="str">
        <f>IF(ISNA(VLOOKUP($E18,'JR+CC Halfpipe'!$A$12:$G$95,7,FALSE))=TRUE,"0",VLOOKUP($E18,'JR+CC Halfpipe'!$A$12:$G$95,7,FALSE))</f>
        <v>0</v>
      </c>
      <c r="W18" s="21" t="str">
        <f>IF(ISNA(VLOOKUP($E18,'JR Nat SS'!$A$12:$G$95,7,FALSE))=TRUE,"0",VLOOKUP($E18,'JR Nat SS'!$A$12:$G$95,7,FALSE))</f>
        <v>0</v>
      </c>
      <c r="X18" s="21" t="str">
        <f>IF(ISNA(VLOOKUP($E18,'JR Nat BA'!$A$12:$G$95,7,FALSE))=TRUE,"0",VLOOKUP($E18,'JR Nat BA'!$A$12:$G$95,7,FALSE))</f>
        <v>0</v>
      </c>
      <c r="Y18" s="21">
        <f>IF(ISNA(VLOOKUP($E18,'NorAm Stoneham SS'!$A$12:$G$95,7,FALSE))=TRUE,"0",VLOOKUP($E18,'NorAm Stoneham SS'!$A$12:$G$95,7,FALSE))</f>
        <v>53</v>
      </c>
      <c r="Z18" s="168">
        <f>IF(ISNA(VLOOKUP($E18,'NorAm Stoneham BA'!$A$12:$I$95,9,FALSE))=TRUE,"0",VLOOKUP($E18,'NorAm Stoneham BA'!$A$12:$I$95,9,FALSE))</f>
        <v>0</v>
      </c>
      <c r="AA18" s="21">
        <f>IF(ISNA(VLOOKUP($E18,'SR Nats SS'!$A$12:$G$95,7,FALSE))=TRUE,"0",VLOOKUP($E18,'SR Nats SS'!$A$12:$G$95,7,FALSE))</f>
        <v>12</v>
      </c>
      <c r="AB18" s="21">
        <f>IF(ISNA(VLOOKUP($E18,'SR Nats BA'!$A$12:$G$95,7,FALSE))=TRUE,"0",VLOOKUP($E18,'SR Nats BA'!$A$12:$G$95,7,FALSE))</f>
        <v>31</v>
      </c>
      <c r="AC18" s="22"/>
      <c r="AD18" s="22"/>
      <c r="AE18" s="22"/>
      <c r="AF18" s="22"/>
      <c r="AG18" s="22"/>
    </row>
    <row r="19" spans="1:33" ht="19" customHeight="1" x14ac:dyDescent="0.15">
      <c r="A19" s="59" t="s">
        <v>25</v>
      </c>
      <c r="B19" s="60">
        <v>2007</v>
      </c>
      <c r="C19" s="60" t="s">
        <v>26</v>
      </c>
      <c r="D19" s="60" t="s">
        <v>27</v>
      </c>
      <c r="E19" s="61" t="s">
        <v>37</v>
      </c>
      <c r="F19" s="87">
        <f>IF(ISNA(VLOOKUP($E19,'Ontario Rankings'!$E$6:$M$226,3,FALSE))=TRUE,"0",VLOOKUP($E19,'Ontario Rankings'!$E$6:$M$226,3,FALSE))</f>
        <v>7</v>
      </c>
      <c r="G19" s="21">
        <f>IF(ISNA(VLOOKUP($E19,'CC Yukon BA 2023'!$A$12:$G$95,7,FALSE))=TRUE,"0",VLOOKUP($E19,'CC Yukon BA 2023'!$A$12:$G$95,7,FALSE))</f>
        <v>36</v>
      </c>
      <c r="H19" s="21">
        <f>IF(ISNA(VLOOKUP($E19,'CC Yukon SS 2023'!$A$12:$G$95,7,FALSE))=TRUE,"0",VLOOKUP($E19,'CC Yukon SS 2023'!$A$12:$G$95,7,FALSE))</f>
        <v>11</v>
      </c>
      <c r="I19" s="21" t="str">
        <f>IF(ISNA(VLOOKUP($E19,'TT Horseshoe SS-1'!$A$12:$G$95,7,FALSE))=TRUE,"0",VLOOKUP($E19,'TT Horseshoe SS-1'!$A$12:$G$95,7,FALSE))</f>
        <v>0</v>
      </c>
      <c r="J19" s="21" t="str">
        <f>IF(ISNA(VLOOKUP($E19,'TT Horseshoe SS-2'!$A$12:$G$95,7,FALSE))=TRUE,"0",VLOOKUP($E19,'TT Horseshoe SS-2'!$A$12:$G$95,7,FALSE))</f>
        <v>0</v>
      </c>
      <c r="K19" s="21" t="str">
        <f>IF(ISNA(VLOOKUP($E19,'NorAm Copper SS'!$A$12:$G$95,7,FALSE))=TRUE,"0",VLOOKUP($E19,'NorAm Copper SS'!$A$12:$G$95,7,FALSE))</f>
        <v>0</v>
      </c>
      <c r="L19" s="21">
        <f>IF(ISNA(VLOOKUP($E19,'CC Sun Peaks BA'!$A$12:$G$95,7,FALSE))=TRUE,"0",VLOOKUP($E19,'CC Sun Peaks BA'!$A$12:$G$95,7,FALSE))</f>
        <v>13</v>
      </c>
      <c r="M19" s="21">
        <f>IF(ISNA(VLOOKUP($E19,'CC Sun Peaks SS'!$A$12:$G$95,7,FALSE))=TRUE,"0",VLOOKUP($E19,'CC Sun Peaks SS'!$A$12:$G$95,7,FALSE))</f>
        <v>5</v>
      </c>
      <c r="N19" s="21" t="str">
        <f>IF(ISNA(VLOOKUP($E19,'TT MSLM SS-1'!$A$12:$G$95,7,FALSE))=TRUE,"0",VLOOKUP($E19,'TT MSLM SS-1'!$A$12:$G$95,7,FALSE))</f>
        <v>0</v>
      </c>
      <c r="O19" s="21" t="str">
        <f>IF(ISNA(VLOOKUP($E19,'TT MSLM SS-2'!$A$12:$G$95,7,FALSE))=TRUE,"0",VLOOKUP($E19,'TT MSLM SS-2'!$A$12:$G$95,7,FALSE))</f>
        <v>0</v>
      </c>
      <c r="P19" s="21" t="str">
        <f>IF(ISNA(VLOOKUP($E19,'NorAm Aspen SS'!$A$12:$G$95,7,FALSE))=TRUE,"0",VLOOKUP($E19,'NorAm Aspen SS'!$A$12:$G$95,7,FALSE))</f>
        <v>0</v>
      </c>
      <c r="Q19" s="21" t="str">
        <f>IF(ISNA(VLOOKUP($E19,'PROV SS'!$A$12:$G$95,7,FALSE))=TRUE,"0",VLOOKUP($E19,'PROV SS'!$A$12:$G$95,7,FALSE))</f>
        <v>0</v>
      </c>
      <c r="R19" s="21" t="str">
        <f>IF(ISNA(VLOOKUP($E19,'PROV BA'!$A$12:$G$95,7,FALSE))=TRUE,"0",VLOOKUP($E19,'PROV BA'!$A$12:$G$95,7,FALSE))</f>
        <v>0</v>
      </c>
      <c r="S19" s="168">
        <f>IF(ISNA(VLOOKUP($E19,'CC Horseshoe BA-1'!$A$12:$I$95,9,FALSE))=TRUE,"0",VLOOKUP($E19,'CC Horseshoe BA-1'!$A$12:$I$95,9,FALSE))</f>
        <v>0</v>
      </c>
      <c r="T19" s="21">
        <f>IF(ISNA(VLOOKUP($E19,'CC Horseshoe BA-2'!$A$12:$G$95,7,FALSE))=TRUE,"0",VLOOKUP($E19,'CC Horseshoe BA-2'!$A$12:$G$95,7,FALSE))</f>
        <v>12</v>
      </c>
      <c r="U19" s="21" t="str">
        <f>IF(ISNA(VLOOKUP($E19,'NorAm Aspen SS'!$A$12:$G$95,7,FALSE))=TRUE,"0",VLOOKUP($E19,'NorAm Aspen SS'!$A$12:$G$95,7,FALSE))</f>
        <v>0</v>
      </c>
      <c r="V19" s="21" t="str">
        <f>IF(ISNA(VLOOKUP($E19,'JR+CC Halfpipe'!$A$12:$G$95,7,FALSE))=TRUE,"0",VLOOKUP($E19,'JR+CC Halfpipe'!$A$12:$G$95,7,FALSE))</f>
        <v>0</v>
      </c>
      <c r="W19" s="21" t="str">
        <f>IF(ISNA(VLOOKUP($E19,'JR Nat SS'!$A$12:$G$95,7,FALSE))=TRUE,"0",VLOOKUP($E19,'JR Nat SS'!$A$12:$G$95,7,FALSE))</f>
        <v>0</v>
      </c>
      <c r="X19" s="21" t="str">
        <f>IF(ISNA(VLOOKUP($E19,'JR Nat BA'!$A$12:$G$95,7,FALSE))=TRUE,"0",VLOOKUP($E19,'JR Nat BA'!$A$12:$G$95,7,FALSE))</f>
        <v>0</v>
      </c>
      <c r="Y19" s="21">
        <f>IF(ISNA(VLOOKUP($E19,'NorAm Stoneham SS'!$A$12:$G$95,7,FALSE))=TRUE,"0",VLOOKUP($E19,'NorAm Stoneham SS'!$A$12:$G$95,7,FALSE))</f>
        <v>41</v>
      </c>
      <c r="Z19" s="168">
        <f>IF(ISNA(VLOOKUP($E19,'NorAm Stoneham BA'!$A$12:$I$95,9,FALSE))=TRUE,"0",VLOOKUP($E19,'NorAm Stoneham BA'!$A$12:$I$95,9,FALSE))</f>
        <v>0</v>
      </c>
      <c r="AA19" s="21">
        <f>IF(ISNA(VLOOKUP($E19,'SR Nats SS'!$A$12:$G$95,7,FALSE))=TRUE,"0",VLOOKUP($E19,'SR Nats SS'!$A$12:$G$95,7,FALSE))</f>
        <v>19</v>
      </c>
      <c r="AB19" s="21">
        <f>IF(ISNA(VLOOKUP($E19,'SR Nats BA'!$A$12:$G$95,7,FALSE))=TRUE,"0",VLOOKUP($E19,'SR Nats BA'!$A$12:$G$95,7,FALSE))</f>
        <v>18</v>
      </c>
      <c r="AC19" s="22"/>
      <c r="AD19" s="22"/>
      <c r="AE19" s="22"/>
      <c r="AF19" s="22"/>
      <c r="AG19" s="22"/>
    </row>
    <row r="20" spans="1:33" ht="19" customHeight="1" x14ac:dyDescent="0.15">
      <c r="A20" s="59" t="s">
        <v>25</v>
      </c>
      <c r="B20" s="60">
        <v>2004</v>
      </c>
      <c r="C20" s="60" t="s">
        <v>26</v>
      </c>
      <c r="D20" s="60" t="s">
        <v>62</v>
      </c>
      <c r="E20" s="61" t="s">
        <v>33</v>
      </c>
      <c r="F20" s="87">
        <f>IF(ISNA(VLOOKUP($E20,'Ontario Rankings'!$E$6:$M$226,3,FALSE))=TRUE,"0",VLOOKUP($E20,'Ontario Rankings'!$E$6:$M$226,3,FALSE))</f>
        <v>8</v>
      </c>
      <c r="G20" s="21">
        <f>IF(ISNA(VLOOKUP($E20,'CC Yukon BA 2023'!$A$12:$G$95,7,FALSE))=TRUE,"0",VLOOKUP($E20,'CC Yukon BA 2023'!$A$12:$G$95,7,FALSE))</f>
        <v>20</v>
      </c>
      <c r="H20" s="21" t="str">
        <f>IF(ISNA(VLOOKUP($E20,'CC Yukon SS 2023'!$A$12:$G$95,7,FALSE))=TRUE,"0",VLOOKUP($E20,'CC Yukon SS 2023'!$A$12:$G$95,7,FALSE))</f>
        <v>DNS</v>
      </c>
      <c r="I20" s="21" t="str">
        <f>IF(ISNA(VLOOKUP($E20,'TT Horseshoe SS-1'!$A$12:$G$95,7,FALSE))=TRUE,"0",VLOOKUP($E20,'TT Horseshoe SS-1'!$A$12:$G$95,7,FALSE))</f>
        <v>0</v>
      </c>
      <c r="J20" s="21" t="str">
        <f>IF(ISNA(VLOOKUP($E20,'TT Horseshoe SS-2'!$A$12:$G$95,7,FALSE))=TRUE,"0",VLOOKUP($E20,'TT Horseshoe SS-2'!$A$12:$G$95,7,FALSE))</f>
        <v>0</v>
      </c>
      <c r="K20" s="21">
        <f>IF(ISNA(VLOOKUP($E20,'NorAm Copper SS'!$A$12:$G$95,7,FALSE))=TRUE,"0",VLOOKUP($E20,'NorAm Copper SS'!$A$12:$G$95,7,FALSE))</f>
        <v>25</v>
      </c>
      <c r="L20" s="21" t="str">
        <f>IF(ISNA(VLOOKUP($E20,'CC Sun Peaks BA'!$A$12:$G$95,7,FALSE))=TRUE,"0",VLOOKUP($E20,'CC Sun Peaks BA'!$A$12:$G$95,7,FALSE))</f>
        <v>0</v>
      </c>
      <c r="M20" s="21" t="str">
        <f>IF(ISNA(VLOOKUP($E20,'CC Sun Peaks SS'!$A$12:$G$95,7,FALSE))=TRUE,"0",VLOOKUP($E20,'CC Sun Peaks SS'!$A$12:$G$95,7,FALSE))</f>
        <v>0</v>
      </c>
      <c r="N20" s="21" t="str">
        <f>IF(ISNA(VLOOKUP($E20,'TT MSLM SS-1'!$A$12:$G$95,7,FALSE))=TRUE,"0",VLOOKUP($E20,'TT MSLM SS-1'!$A$12:$G$95,7,FALSE))</f>
        <v>0</v>
      </c>
      <c r="O20" s="21" t="str">
        <f>IF(ISNA(VLOOKUP($E20,'TT MSLM SS-2'!$A$12:$G$95,7,FALSE))=TRUE,"0",VLOOKUP($E20,'TT MSLM SS-2'!$A$12:$G$95,7,FALSE))</f>
        <v>0</v>
      </c>
      <c r="P20" s="21" t="str">
        <f>IF(ISNA(VLOOKUP($E20,'NorAm Aspen SS'!$A$12:$G$95,7,FALSE))=TRUE,"0",VLOOKUP($E20,'NorAm Aspen SS'!$A$12:$G$95,7,FALSE))</f>
        <v>0</v>
      </c>
      <c r="Q20" s="21" t="str">
        <f>IF(ISNA(VLOOKUP($E20,'PROV SS'!$A$12:$G$95,7,FALSE))=TRUE,"0",VLOOKUP($E20,'PROV SS'!$A$12:$G$95,7,FALSE))</f>
        <v>0</v>
      </c>
      <c r="R20" s="21" t="str">
        <f>IF(ISNA(VLOOKUP($E20,'PROV BA'!$A$12:$G$95,7,FALSE))=TRUE,"0",VLOOKUP($E20,'PROV BA'!$A$12:$G$95,7,FALSE))</f>
        <v>0</v>
      </c>
      <c r="S20" s="168" t="str">
        <f>IF(ISNA(VLOOKUP($E20,'CC Horseshoe BA-1'!$A$12:$I$95,9,FALSE))=TRUE,"0",VLOOKUP($E20,'CC Horseshoe BA-1'!$A$12:$I$95,9,FALSE))</f>
        <v>17 out of 40</v>
      </c>
      <c r="T20" s="21" t="str">
        <f>IF(ISNA(VLOOKUP($E20,'CC Horseshoe BA-2'!$A$12:$G$95,7,FALSE))=TRUE,"0",VLOOKUP($E20,'CC Horseshoe BA-2'!$A$12:$G$95,7,FALSE))</f>
        <v>0</v>
      </c>
      <c r="U20" s="21" t="str">
        <f>IF(ISNA(VLOOKUP($E20,'NorAm Aspen SS'!$A$12:$G$95,7,FALSE))=TRUE,"0",VLOOKUP($E20,'NorAm Aspen SS'!$A$12:$G$95,7,FALSE))</f>
        <v>0</v>
      </c>
      <c r="V20" s="21" t="str">
        <f>IF(ISNA(VLOOKUP($E20,'JR+CC Halfpipe'!$A$12:$G$95,7,FALSE))=TRUE,"0",VLOOKUP($E20,'JR+CC Halfpipe'!$A$12:$G$95,7,FALSE))</f>
        <v>0</v>
      </c>
      <c r="W20" s="21" t="str">
        <f>IF(ISNA(VLOOKUP($E20,'JR Nat SS'!$A$12:$G$95,7,FALSE))=TRUE,"0",VLOOKUP($E20,'JR Nat SS'!$A$12:$G$95,7,FALSE))</f>
        <v>0</v>
      </c>
      <c r="X20" s="21" t="str">
        <f>IF(ISNA(VLOOKUP($E20,'JR Nat BA'!$A$12:$G$95,7,FALSE))=TRUE,"0",VLOOKUP($E20,'JR Nat BA'!$A$12:$G$95,7,FALSE))</f>
        <v>0</v>
      </c>
      <c r="Y20" s="21" t="str">
        <f>IF(ISNA(VLOOKUP($E20,'NorAm Stoneham SS'!$A$12:$G$95,7,FALSE))=TRUE,"0",VLOOKUP($E20,'NorAm Stoneham SS'!$A$12:$G$95,7,FALSE))</f>
        <v>29 out of 72</v>
      </c>
      <c r="Z20" s="168" t="str">
        <f>IF(ISNA(VLOOKUP($E20,'NorAm Stoneham BA'!$A$12:$I$95,9,FALSE))=TRUE,"0",VLOOKUP($E20,'NorAm Stoneham BA'!$A$12:$I$95,9,FALSE))</f>
        <v>16 out of 66</v>
      </c>
      <c r="AA20" s="21" t="str">
        <f>IF(ISNA(VLOOKUP($E20,'SR Nats SS'!$A$12:$G$95,7,FALSE))=TRUE,"0",VLOOKUP($E20,'SR Nats SS'!$A$12:$G$95,7,FALSE))</f>
        <v>0</v>
      </c>
      <c r="AB20" s="21" t="str">
        <f>IF(ISNA(VLOOKUP($E20,'SR Nats BA'!$A$12:$G$95,7,FALSE))=TRUE,"0",VLOOKUP($E20,'SR Nats BA'!$A$12:$G$95,7,FALSE))</f>
        <v>0</v>
      </c>
      <c r="AC20" s="22"/>
      <c r="AD20" s="22"/>
      <c r="AE20" s="22"/>
      <c r="AF20" s="22"/>
      <c r="AG20" s="22"/>
    </row>
    <row r="21" spans="1:33" ht="19" customHeight="1" x14ac:dyDescent="0.15">
      <c r="A21" s="59" t="s">
        <v>25</v>
      </c>
      <c r="B21" s="60">
        <v>2007</v>
      </c>
      <c r="C21" s="60" t="s">
        <v>26</v>
      </c>
      <c r="D21" s="60" t="s">
        <v>27</v>
      </c>
      <c r="E21" s="61" t="s">
        <v>35</v>
      </c>
      <c r="F21" s="87">
        <f>IF(ISNA(VLOOKUP($E21,'Ontario Rankings'!$E$6:$M$226,3,FALSE))=TRUE,"0",VLOOKUP($E21,'Ontario Rankings'!$E$6:$M$226,3,FALSE))</f>
        <v>9</v>
      </c>
      <c r="G21" s="21">
        <f>IF(ISNA(VLOOKUP($E21,'CC Yukon BA 2023'!$A$12:$G$95,7,FALSE))=TRUE,"0",VLOOKUP($E21,'CC Yukon BA 2023'!$A$12:$G$95,7,FALSE))</f>
        <v>11</v>
      </c>
      <c r="H21" s="21">
        <f>IF(ISNA(VLOOKUP($E21,'CC Yukon SS 2023'!$A$12:$G$95,7,FALSE))=TRUE,"0",VLOOKUP($E21,'CC Yukon SS 2023'!$A$12:$G$95,7,FALSE))</f>
        <v>13</v>
      </c>
      <c r="I21" s="21" t="str">
        <f>IF(ISNA(VLOOKUP($E21,'TT Horseshoe SS-1'!$A$12:$G$95,7,FALSE))=TRUE,"0",VLOOKUP($E21,'TT Horseshoe SS-1'!$A$12:$G$95,7,FALSE))</f>
        <v>0</v>
      </c>
      <c r="J21" s="21" t="str">
        <f>IF(ISNA(VLOOKUP($E21,'TT Horseshoe SS-2'!$A$12:$G$95,7,FALSE))=TRUE,"0",VLOOKUP($E21,'TT Horseshoe SS-2'!$A$12:$G$95,7,FALSE))</f>
        <v>0</v>
      </c>
      <c r="K21" s="21" t="str">
        <f>IF(ISNA(VLOOKUP($E21,'NorAm Copper SS'!$A$12:$G$95,7,FALSE))=TRUE,"0",VLOOKUP($E21,'NorAm Copper SS'!$A$12:$G$95,7,FALSE))</f>
        <v>0</v>
      </c>
      <c r="L21" s="21" t="str">
        <f>IF(ISNA(VLOOKUP($E21,'CC Sun Peaks BA'!$A$12:$G$95,7,FALSE))=TRUE,"0",VLOOKUP($E21,'CC Sun Peaks BA'!$A$12:$G$95,7,FALSE))</f>
        <v>0</v>
      </c>
      <c r="M21" s="21" t="str">
        <f>IF(ISNA(VLOOKUP($E21,'CC Sun Peaks SS'!$A$12:$G$95,7,FALSE))=TRUE,"0",VLOOKUP($E21,'CC Sun Peaks SS'!$A$12:$G$95,7,FALSE))</f>
        <v>0</v>
      </c>
      <c r="N21" s="21" t="str">
        <f>IF(ISNA(VLOOKUP($E21,'TT MSLM SS-1'!$A$12:$G$95,7,FALSE))=TRUE,"0",VLOOKUP($E21,'TT MSLM SS-1'!$A$12:$G$95,7,FALSE))</f>
        <v>0</v>
      </c>
      <c r="O21" s="21" t="str">
        <f>IF(ISNA(VLOOKUP($E21,'TT MSLM SS-2'!$A$12:$G$95,7,FALSE))=TRUE,"0",VLOOKUP($E21,'TT MSLM SS-2'!$A$12:$G$95,7,FALSE))</f>
        <v>0</v>
      </c>
      <c r="P21" s="21" t="str">
        <f>IF(ISNA(VLOOKUP($E21,'NorAm Aspen SS'!$A$12:$G$95,7,FALSE))=TRUE,"0",VLOOKUP($E21,'NorAm Aspen SS'!$A$12:$G$95,7,FALSE))</f>
        <v>0</v>
      </c>
      <c r="Q21" s="21" t="str">
        <f>IF(ISNA(VLOOKUP($E21,'PROV SS'!$A$12:$G$95,7,FALSE))=TRUE,"0",VLOOKUP($E21,'PROV SS'!$A$12:$G$95,7,FALSE))</f>
        <v>0</v>
      </c>
      <c r="R21" s="21" t="str">
        <f>IF(ISNA(VLOOKUP($E21,'PROV BA'!$A$12:$G$95,7,FALSE))=TRUE,"0",VLOOKUP($E21,'PROV BA'!$A$12:$G$95,7,FALSE))</f>
        <v>0</v>
      </c>
      <c r="S21" s="168" t="str">
        <f>IF(ISNA(VLOOKUP($E21,'CC Horseshoe BA-1'!$A$12:$I$95,9,FALSE))=TRUE,"0",VLOOKUP($E21,'CC Horseshoe BA-1'!$A$12:$I$95,9,FALSE))</f>
        <v>0</v>
      </c>
      <c r="T21" s="21" t="str">
        <f>IF(ISNA(VLOOKUP($E21,'CC Horseshoe BA-2'!$A$12:$G$95,7,FALSE))=TRUE,"0",VLOOKUP($E21,'CC Horseshoe BA-2'!$A$12:$G$95,7,FALSE))</f>
        <v>0</v>
      </c>
      <c r="U21" s="21" t="str">
        <f>IF(ISNA(VLOOKUP($E21,'NorAm Aspen SS'!$A$12:$G$95,7,FALSE))=TRUE,"0",VLOOKUP($E21,'NorAm Aspen SS'!$A$12:$G$95,7,FALSE))</f>
        <v>0</v>
      </c>
      <c r="V21" s="21">
        <f>IF(ISNA(VLOOKUP($E21,'JR+CC Halfpipe'!$A$12:$G$95,7,FALSE))=TRUE,"0",VLOOKUP($E21,'JR+CC Halfpipe'!$A$12:$G$95,7,FALSE))</f>
        <v>7</v>
      </c>
      <c r="W21" s="21" t="str">
        <f>IF(ISNA(VLOOKUP($E21,'JR Nat SS'!$A$12:$G$95,7,FALSE))=TRUE,"0",VLOOKUP($E21,'JR Nat SS'!$A$12:$G$95,7,FALSE))</f>
        <v>0</v>
      </c>
      <c r="X21" s="21" t="str">
        <f>IF(ISNA(VLOOKUP($E21,'JR Nat BA'!$A$12:$G$95,7,FALSE))=TRUE,"0",VLOOKUP($E21,'JR Nat BA'!$A$12:$G$95,7,FALSE))</f>
        <v>0</v>
      </c>
      <c r="Y21" s="21">
        <f>IF(ISNA(VLOOKUP($E21,'NorAm Stoneham SS'!$A$12:$G$95,7,FALSE))=TRUE,"0",VLOOKUP($E21,'NorAm Stoneham SS'!$A$12:$G$95,7,FALSE))</f>
        <v>51</v>
      </c>
      <c r="Z21" s="168">
        <f>IF(ISNA(VLOOKUP($E21,'NorAm Stoneham BA'!$A$12:$I$95,9,FALSE))=TRUE,"0",VLOOKUP($E21,'NorAm Stoneham BA'!$A$12:$I$95,9,FALSE))</f>
        <v>0</v>
      </c>
      <c r="AA21" s="21">
        <f>IF(ISNA(VLOOKUP($E21,'SR Nats SS'!$A$12:$G$95,7,FALSE))=TRUE,"0",VLOOKUP($E21,'SR Nats SS'!$A$12:$G$95,7,FALSE))</f>
        <v>20</v>
      </c>
      <c r="AB21" s="21">
        <f>IF(ISNA(VLOOKUP($E21,'SR Nats BA'!$A$12:$G$95,7,FALSE))=TRUE,"0",VLOOKUP($E21,'SR Nats BA'!$A$12:$G$95,7,FALSE))</f>
        <v>28</v>
      </c>
      <c r="AC21" s="22"/>
      <c r="AD21" s="22"/>
      <c r="AE21" s="22"/>
      <c r="AF21" s="22"/>
      <c r="AG21" s="22"/>
    </row>
    <row r="22" spans="1:33" ht="19" customHeight="1" x14ac:dyDescent="0.15">
      <c r="A22" s="64" t="s">
        <v>25</v>
      </c>
      <c r="B22" s="60">
        <v>2008</v>
      </c>
      <c r="C22" s="60" t="s">
        <v>32</v>
      </c>
      <c r="D22" s="60" t="s">
        <v>29</v>
      </c>
      <c r="E22" s="61" t="s">
        <v>38</v>
      </c>
      <c r="F22" s="87">
        <f>IF(ISNA(VLOOKUP($E22,'Ontario Rankings'!$E$6:$M$226,3,FALSE))=TRUE,"0",VLOOKUP($E22,'Ontario Rankings'!$E$6:$M$226,3,FALSE))</f>
        <v>10</v>
      </c>
      <c r="G22" s="21" t="str">
        <f>IF(ISNA(VLOOKUP($E22,'CC Yukon BA 2023'!$A$12:$G$95,7,FALSE))=TRUE,"0",VLOOKUP($E22,'CC Yukon BA 2023'!$A$12:$G$95,7,FALSE))</f>
        <v>0</v>
      </c>
      <c r="H22" s="21" t="str">
        <f>IF(ISNA(VLOOKUP($E22,'CC Yukon SS 2023'!$A$12:$G$95,7,FALSE))=TRUE,"0",VLOOKUP($E22,'CC Yukon SS 2023'!$A$12:$G$95,7,FALSE))</f>
        <v>0</v>
      </c>
      <c r="I22" s="21" t="str">
        <f>IF(ISNA(VLOOKUP($E22,'TT Horseshoe SS-1'!$A$12:$G$95,7,FALSE))=TRUE,"0",VLOOKUP($E22,'TT Horseshoe SS-1'!$A$12:$G$95,7,FALSE))</f>
        <v>0</v>
      </c>
      <c r="J22" s="21" t="str">
        <f>IF(ISNA(VLOOKUP($E22,'TT Horseshoe SS-2'!$A$12:$G$95,7,FALSE))=TRUE,"0",VLOOKUP($E22,'TT Horseshoe SS-2'!$A$12:$G$95,7,FALSE))</f>
        <v>0</v>
      </c>
      <c r="K22" s="21" t="str">
        <f>IF(ISNA(VLOOKUP($E22,'NorAm Copper SS'!$A$12:$G$95,7,FALSE))=TRUE,"0",VLOOKUP($E22,'NorAm Copper SS'!$A$12:$G$95,7,FALSE))</f>
        <v>0</v>
      </c>
      <c r="L22" s="21" t="str">
        <f>IF(ISNA(VLOOKUP($E22,'CC Sun Peaks BA'!$A$12:$G$95,7,FALSE))=TRUE,"0",VLOOKUP($E22,'CC Sun Peaks BA'!$A$12:$G$95,7,FALSE))</f>
        <v>0</v>
      </c>
      <c r="M22" s="21" t="str">
        <f>IF(ISNA(VLOOKUP($E22,'CC Sun Peaks SS'!$A$12:$G$95,7,FALSE))=TRUE,"0",VLOOKUP($E22,'CC Sun Peaks SS'!$A$12:$G$95,7,FALSE))</f>
        <v>0</v>
      </c>
      <c r="N22" s="21" t="str">
        <f>IF(ISNA(VLOOKUP($E22,'TT MSLM SS-1'!$A$12:$G$95,7,FALSE))=TRUE,"0",VLOOKUP($E22,'TT MSLM SS-1'!$A$12:$G$95,7,FALSE))</f>
        <v>0</v>
      </c>
      <c r="O22" s="21" t="str">
        <f>IF(ISNA(VLOOKUP($E22,'TT MSLM SS-2'!$A$12:$G$95,7,FALSE))=TRUE,"0",VLOOKUP($E22,'TT MSLM SS-2'!$A$12:$G$95,7,FALSE))</f>
        <v>0</v>
      </c>
      <c r="P22" s="21" t="str">
        <f>IF(ISNA(VLOOKUP($E22,'NorAm Aspen SS'!$A$12:$G$95,7,FALSE))=TRUE,"0",VLOOKUP($E22,'NorAm Aspen SS'!$A$12:$G$95,7,FALSE))</f>
        <v>0</v>
      </c>
      <c r="Q22" s="21" t="str">
        <f>IF(ISNA(VLOOKUP($E22,'PROV SS'!$A$12:$G$95,7,FALSE))=TRUE,"0",VLOOKUP($E22,'PROV SS'!$A$12:$G$95,7,FALSE))</f>
        <v>0</v>
      </c>
      <c r="R22" s="21" t="str">
        <f>IF(ISNA(VLOOKUP($E22,'PROV BA'!$A$12:$G$95,7,FALSE))=TRUE,"0",VLOOKUP($E22,'PROV BA'!$A$12:$G$95,7,FALSE))</f>
        <v>0</v>
      </c>
      <c r="S22" s="168">
        <f>IF(ISNA(VLOOKUP($E22,'CC Horseshoe BA-1'!$A$12:$I$95,9,FALSE))=TRUE,"0",VLOOKUP($E22,'CC Horseshoe BA-1'!$A$12:$I$95,9,FALSE))</f>
        <v>0</v>
      </c>
      <c r="T22" s="21">
        <f>IF(ISNA(VLOOKUP($E22,'CC Horseshoe BA-2'!$A$12:$G$95,7,FALSE))=TRUE,"0",VLOOKUP($E22,'CC Horseshoe BA-2'!$A$12:$G$95,7,FALSE))</f>
        <v>20</v>
      </c>
      <c r="U22" s="21" t="str">
        <f>IF(ISNA(VLOOKUP($E22,'NorAm Aspen SS'!$A$12:$G$95,7,FALSE))=TRUE,"0",VLOOKUP($E22,'NorAm Aspen SS'!$A$12:$G$95,7,FALSE))</f>
        <v>0</v>
      </c>
      <c r="V22" s="21">
        <f>IF(ISNA(VLOOKUP($E22,'JR+CC Halfpipe'!$A$12:$G$95,7,FALSE))=TRUE,"0",VLOOKUP($E22,'JR+CC Halfpipe'!$A$12:$G$95,7,FALSE))</f>
        <v>13</v>
      </c>
      <c r="W22" s="21">
        <f>IF(ISNA(VLOOKUP($E22,'JR Nat SS'!$A$12:$G$95,7,FALSE))=TRUE,"0",VLOOKUP($E22,'JR Nat SS'!$A$12:$G$95,7,FALSE))</f>
        <v>69</v>
      </c>
      <c r="X22" s="21">
        <f>IF(ISNA(VLOOKUP($E22,'JR Nat BA'!$A$12:$G$95,7,FALSE))=TRUE,"0",VLOOKUP($E22,'JR Nat BA'!$A$12:$G$95,7,FALSE))</f>
        <v>33</v>
      </c>
      <c r="Y22" s="21" t="str">
        <f>IF(ISNA(VLOOKUP($E22,'NorAm Stoneham SS'!$A$12:$G$95,7,FALSE))=TRUE,"0",VLOOKUP($E22,'NorAm Stoneham SS'!$A$12:$G$95,7,FALSE))</f>
        <v>0</v>
      </c>
      <c r="Z22" s="168" t="str">
        <f>IF(ISNA(VLOOKUP($E22,'NorAm Stoneham BA'!$A$12:$I$95,9,FALSE))=TRUE,"0",VLOOKUP($E22,'NorAm Stoneham BA'!$A$12:$I$95,9,FALSE))</f>
        <v>0</v>
      </c>
      <c r="AA22" s="21" t="str">
        <f>IF(ISNA(VLOOKUP($E22,'SR Nats SS'!$A$12:$G$95,7,FALSE))=TRUE,"0",VLOOKUP($E22,'SR Nats SS'!$A$12:$G$95,7,FALSE))</f>
        <v>0</v>
      </c>
      <c r="AB22" s="21" t="str">
        <f>IF(ISNA(VLOOKUP($E22,'SR Nats BA'!$A$12:$G$95,7,FALSE))=TRUE,"0",VLOOKUP($E22,'SR Nats BA'!$A$12:$G$95,7,FALSE))</f>
        <v>0</v>
      </c>
      <c r="AC22" s="22"/>
      <c r="AD22" s="22"/>
      <c r="AE22" s="22"/>
      <c r="AF22" s="22"/>
      <c r="AG22" s="22"/>
    </row>
    <row r="23" spans="1:33" ht="19" customHeight="1" x14ac:dyDescent="0.15">
      <c r="A23" s="64" t="s">
        <v>25</v>
      </c>
      <c r="B23" s="60">
        <v>2006</v>
      </c>
      <c r="C23" s="60" t="s">
        <v>32</v>
      </c>
      <c r="D23" s="60" t="s">
        <v>27</v>
      </c>
      <c r="E23" s="61" t="s">
        <v>36</v>
      </c>
      <c r="F23" s="87">
        <f>IF(ISNA(VLOOKUP($E23,'Ontario Rankings'!$E$6:$M$226,3,FALSE))=TRUE,"0",VLOOKUP($E23,'Ontario Rankings'!$E$6:$M$226,3,FALSE))</f>
        <v>11</v>
      </c>
      <c r="G23" s="21" t="str">
        <f>IF(ISNA(VLOOKUP($E23,'CC Yukon BA 2023'!$A$12:$G$95,7,FALSE))=TRUE,"0",VLOOKUP($E23,'CC Yukon BA 2023'!$A$12:$G$95,7,FALSE))</f>
        <v>51 out of 55</v>
      </c>
      <c r="H23" s="21" t="str">
        <f>IF(ISNA(VLOOKUP($E23,'CC Yukon SS 2023'!$A$12:$G$95,7,FALSE))=TRUE,"0",VLOOKUP($E23,'CC Yukon SS 2023'!$A$12:$G$95,7,FALSE))</f>
        <v>25 out of 61</v>
      </c>
      <c r="I23" s="21" t="str">
        <f>IF(ISNA(VLOOKUP($E23,'TT Horseshoe SS-1'!$A$12:$G$95,7,FALSE))=TRUE,"0",VLOOKUP($E23,'TT Horseshoe SS-1'!$A$12:$G$95,7,FALSE))</f>
        <v>0</v>
      </c>
      <c r="J23" s="21" t="str">
        <f>IF(ISNA(VLOOKUP($E23,'TT Horseshoe SS-2'!$A$12:$G$95,7,FALSE))=TRUE,"0",VLOOKUP($E23,'TT Horseshoe SS-2'!$A$12:$G$95,7,FALSE))</f>
        <v>0</v>
      </c>
      <c r="K23" s="21" t="str">
        <f>IF(ISNA(VLOOKUP($E23,'NorAm Copper SS'!$A$12:$G$95,7,FALSE))=TRUE,"0",VLOOKUP($E23,'NorAm Copper SS'!$A$12:$G$95,7,FALSE))</f>
        <v>0</v>
      </c>
      <c r="L23" s="21">
        <f>IF(ISNA(VLOOKUP($E23,'CC Sun Peaks BA'!$A$12:$G$95,7,FALSE))=TRUE,"0",VLOOKUP($E23,'CC Sun Peaks BA'!$A$12:$G$95,7,FALSE))</f>
        <v>12</v>
      </c>
      <c r="M23" s="21" t="str">
        <f>IF(ISNA(VLOOKUP($E23,'CC Sun Peaks SS'!$A$12:$G$95,7,FALSE))=TRUE,"0",VLOOKUP($E23,'CC Sun Peaks SS'!$A$12:$G$95,7,FALSE))</f>
        <v>0</v>
      </c>
      <c r="N23" s="21" t="str">
        <f>IF(ISNA(VLOOKUP($E23,'TT MSLM SS-1'!$A$12:$G$95,7,FALSE))=TRUE,"0",VLOOKUP($E23,'TT MSLM SS-1'!$A$12:$G$95,7,FALSE))</f>
        <v>0</v>
      </c>
      <c r="O23" s="21" t="str">
        <f>IF(ISNA(VLOOKUP($E23,'TT MSLM SS-2'!$A$12:$G$95,7,FALSE))=TRUE,"0",VLOOKUP($E23,'TT MSLM SS-2'!$A$12:$G$95,7,FALSE))</f>
        <v>0</v>
      </c>
      <c r="P23" s="21" t="str">
        <f>IF(ISNA(VLOOKUP($E23,'NorAm Aspen SS'!$A$12:$G$95,7,FALSE))=TRUE,"0",VLOOKUP($E23,'NorAm Aspen SS'!$A$12:$G$95,7,FALSE))</f>
        <v>0</v>
      </c>
      <c r="Q23" s="21" t="str">
        <f>IF(ISNA(VLOOKUP($E23,'PROV SS'!$A$12:$G$95,7,FALSE))=TRUE,"0",VLOOKUP($E23,'PROV SS'!$A$12:$G$95,7,FALSE))</f>
        <v>0</v>
      </c>
      <c r="R23" s="21" t="str">
        <f>IF(ISNA(VLOOKUP($E23,'PROV BA'!$A$12:$G$95,7,FALSE))=TRUE,"0",VLOOKUP($E23,'PROV BA'!$A$12:$G$95,7,FALSE))</f>
        <v>0</v>
      </c>
      <c r="S23" s="168" t="str">
        <f>IF(ISNA(VLOOKUP($E23,'CC Horseshoe BA-1'!$A$12:$I$95,9,FALSE))=TRUE,"0",VLOOKUP($E23,'CC Horseshoe BA-1'!$A$12:$I$95,9,FALSE))</f>
        <v>0</v>
      </c>
      <c r="T23" s="21" t="str">
        <f>IF(ISNA(VLOOKUP($E23,'CC Horseshoe BA-2'!$A$12:$G$95,7,FALSE))=TRUE,"0",VLOOKUP($E23,'CC Horseshoe BA-2'!$A$12:$G$95,7,FALSE))</f>
        <v>0</v>
      </c>
      <c r="U23" s="21" t="str">
        <f>IF(ISNA(VLOOKUP($E23,'NorAm Aspen SS'!$A$12:$G$95,7,FALSE))=TRUE,"0",VLOOKUP($E23,'NorAm Aspen SS'!$A$12:$G$95,7,FALSE))</f>
        <v>0</v>
      </c>
      <c r="V23" s="21" t="str">
        <f>IF(ISNA(VLOOKUP($E23,'JR+CC Halfpipe'!$A$12:$G$95,7,FALSE))=TRUE,"0",VLOOKUP($E23,'JR+CC Halfpipe'!$A$12:$G$95,7,FALSE))</f>
        <v>0</v>
      </c>
      <c r="W23" s="21" t="str">
        <f>IF(ISNA(VLOOKUP($E23,'JR Nat SS'!$A$12:$G$95,7,FALSE))=TRUE,"0",VLOOKUP($E23,'JR Nat SS'!$A$12:$G$95,7,FALSE))</f>
        <v>0</v>
      </c>
      <c r="X23" s="21" t="str">
        <f>IF(ISNA(VLOOKUP($E23,'JR Nat BA'!$A$12:$G$95,7,FALSE))=TRUE,"0",VLOOKUP($E23,'JR Nat BA'!$A$12:$G$95,7,FALSE))</f>
        <v>0</v>
      </c>
      <c r="Y23" s="21" t="str">
        <f>IF(ISNA(VLOOKUP($E23,'NorAm Stoneham SS'!$A$12:$G$95,7,FALSE))=TRUE,"0",VLOOKUP($E23,'NorAm Stoneham SS'!$A$12:$G$95,7,FALSE))</f>
        <v>34 out of 72</v>
      </c>
      <c r="Z23" s="168" t="str">
        <f>IF(ISNA(VLOOKUP($E23,'NorAm Stoneham BA'!$A$12:$I$95,9,FALSE))=TRUE,"0",VLOOKUP($E23,'NorAm Stoneham BA'!$A$12:$I$95,9,FALSE))</f>
        <v>37 out of 66</v>
      </c>
      <c r="AA23" s="21" t="str">
        <f>IF(ISNA(VLOOKUP($E23,'SR Nats SS'!$A$12:$G$95,7,FALSE))=TRUE,"0",VLOOKUP($E23,'SR Nats SS'!$A$12:$G$95,7,FALSE))</f>
        <v>0</v>
      </c>
      <c r="AB23" s="21" t="str">
        <f>IF(ISNA(VLOOKUP($E23,'SR Nats BA'!$A$12:$G$95,7,FALSE))=TRUE,"0",VLOOKUP($E23,'SR Nats BA'!$A$12:$G$95,7,FALSE))</f>
        <v>0</v>
      </c>
      <c r="AC23" s="22"/>
      <c r="AD23" s="22"/>
      <c r="AE23" s="22"/>
      <c r="AF23" s="22"/>
      <c r="AG23" s="22"/>
    </row>
    <row r="24" spans="1:33" s="23" customFormat="1" ht="19" customHeight="1" x14ac:dyDescent="0.15">
      <c r="A24" s="59" t="s">
        <v>47</v>
      </c>
      <c r="B24" s="60">
        <v>2006</v>
      </c>
      <c r="C24" s="60" t="s">
        <v>32</v>
      </c>
      <c r="D24" s="60" t="s">
        <v>27</v>
      </c>
      <c r="E24" s="61" t="s">
        <v>53</v>
      </c>
      <c r="F24" s="87">
        <f>IF(ISNA(VLOOKUP($E24,'Ontario Rankings'!$E$6:$M$226,3,FALSE))=TRUE,"0",VLOOKUP($E24,'Ontario Rankings'!$E$6:$M$226,3,FALSE))</f>
        <v>12</v>
      </c>
      <c r="G24" s="21">
        <f>IF(ISNA(VLOOKUP($E24,'CC Yukon BA 2023'!$A$12:$G$95,7,FALSE))=TRUE,"0",VLOOKUP($E24,'CC Yukon BA 2023'!$A$12:$G$95,7,FALSE))</f>
        <v>47</v>
      </c>
      <c r="H24" s="21">
        <f>IF(ISNA(VLOOKUP($E24,'CC Yukon SS 2023'!$A$12:$G$95,7,FALSE))=TRUE,"0",VLOOKUP($E24,'CC Yukon SS 2023'!$A$12:$G$95,7,FALSE))</f>
        <v>47</v>
      </c>
      <c r="I24" s="21" t="str">
        <f>IF(ISNA(VLOOKUP($E24,'TT Horseshoe SS-1'!$A$12:$G$95,7,FALSE))=TRUE,"0",VLOOKUP($E24,'TT Horseshoe SS-1'!$A$12:$G$95,7,FALSE))</f>
        <v>0</v>
      </c>
      <c r="J24" s="21" t="str">
        <f>IF(ISNA(VLOOKUP($E24,'TT Horseshoe SS-2'!$A$12:$G$95,7,FALSE))=TRUE,"0",VLOOKUP($E24,'TT Horseshoe SS-2'!$A$12:$G$95,7,FALSE))</f>
        <v>0</v>
      </c>
      <c r="K24" s="21" t="str">
        <f>IF(ISNA(VLOOKUP($E24,'NorAm Copper SS'!$A$12:$G$95,7,FALSE))=TRUE,"0",VLOOKUP($E24,'NorAm Copper SS'!$A$12:$G$95,7,FALSE))</f>
        <v>0</v>
      </c>
      <c r="L24" s="21">
        <f>IF(ISNA(VLOOKUP($E24,'CC Sun Peaks BA'!$A$12:$G$95,7,FALSE))=TRUE,"0",VLOOKUP($E24,'CC Sun Peaks BA'!$A$12:$G$95,7,FALSE))</f>
        <v>31</v>
      </c>
      <c r="M24" s="21">
        <f>IF(ISNA(VLOOKUP($E24,'CC Sun Peaks SS'!$A$12:$G$95,7,FALSE))=TRUE,"0",VLOOKUP($E24,'CC Sun Peaks SS'!$A$12:$G$95,7,FALSE))</f>
        <v>34</v>
      </c>
      <c r="N24" s="21" t="str">
        <f>IF(ISNA(VLOOKUP($E24,'TT MSLM SS-1'!$A$12:$G$95,7,FALSE))=TRUE,"0",VLOOKUP($E24,'TT MSLM SS-1'!$A$12:$G$95,7,FALSE))</f>
        <v>0</v>
      </c>
      <c r="O24" s="21" t="str">
        <f>IF(ISNA(VLOOKUP($E24,'TT MSLM SS-2'!$A$12:$G$95,7,FALSE))=TRUE,"0",VLOOKUP($E24,'TT MSLM SS-2'!$A$12:$G$95,7,FALSE))</f>
        <v>0</v>
      </c>
      <c r="P24" s="21" t="str">
        <f>IF(ISNA(VLOOKUP($E24,'NorAm Aspen SS'!$A$12:$G$95,7,FALSE))=TRUE,"0",VLOOKUP($E24,'NorAm Aspen SS'!$A$12:$G$95,7,FALSE))</f>
        <v>0</v>
      </c>
      <c r="Q24" s="21" t="str">
        <f>IF(ISNA(VLOOKUP($E24,'PROV SS'!$A$12:$G$95,7,FALSE))=TRUE,"0",VLOOKUP($E24,'PROV SS'!$A$12:$G$95,7,FALSE))</f>
        <v>0</v>
      </c>
      <c r="R24" s="21" t="str">
        <f>IF(ISNA(VLOOKUP($E24,'PROV BA'!$A$12:$G$95,7,FALSE))=TRUE,"0",VLOOKUP($E24,'PROV BA'!$A$12:$G$95,7,FALSE))</f>
        <v>0</v>
      </c>
      <c r="S24" s="168">
        <f>IF(ISNA(VLOOKUP($E24,'CC Horseshoe BA-1'!$A$12:$I$95,9,FALSE))=TRUE,"0",VLOOKUP($E24,'CC Horseshoe BA-1'!$A$12:$I$95,9,FALSE))</f>
        <v>13</v>
      </c>
      <c r="T24" s="21">
        <f>IF(ISNA(VLOOKUP($E24,'CC Horseshoe BA-2'!$A$12:$G$95,7,FALSE))=TRUE,"0",VLOOKUP($E24,'CC Horseshoe BA-2'!$A$12:$G$95,7,FALSE))</f>
        <v>57</v>
      </c>
      <c r="U24" s="21" t="str">
        <f>IF(ISNA(VLOOKUP($E24,'NorAm Aspen SS'!$A$12:$G$95,7,FALSE))=TRUE,"0",VLOOKUP($E24,'NorAm Aspen SS'!$A$12:$G$95,7,FALSE))</f>
        <v>0</v>
      </c>
      <c r="V24" s="21">
        <f>IF(ISNA(VLOOKUP($E24,'JR+CC Halfpipe'!$A$12:$G$95,7,FALSE))=TRUE,"0",VLOOKUP($E24,'JR+CC Halfpipe'!$A$12:$G$95,7,FALSE))</f>
        <v>19</v>
      </c>
      <c r="W24" s="21">
        <f>IF(ISNA(VLOOKUP($E24,'JR Nat SS'!$A$12:$G$95,7,FALSE))=TRUE,"0",VLOOKUP($E24,'JR Nat SS'!$A$12:$G$95,7,FALSE))</f>
        <v>44</v>
      </c>
      <c r="X24" s="21">
        <f>IF(ISNA(VLOOKUP($E24,'JR Nat BA'!$A$12:$G$95,7,FALSE))=TRUE,"0",VLOOKUP($E24,'JR Nat BA'!$A$12:$G$95,7,FALSE))</f>
        <v>6</v>
      </c>
      <c r="Y24" s="21" t="str">
        <f>IF(ISNA(VLOOKUP($E24,'NorAm Stoneham SS'!$A$12:$G$95,7,FALSE))=TRUE,"0",VLOOKUP($E24,'NorAm Stoneham SS'!$A$12:$G$95,7,FALSE))</f>
        <v>0</v>
      </c>
      <c r="Z24" s="168" t="str">
        <f>IF(ISNA(VLOOKUP($E24,'NorAm Stoneham BA'!$A$12:$I$95,9,FALSE))=TRUE,"0",VLOOKUP($E24,'NorAm Stoneham BA'!$A$12:$I$95,9,FALSE))</f>
        <v>0</v>
      </c>
      <c r="AA24" s="21">
        <f>IF(ISNA(VLOOKUP($E24,'SR Nats SS'!$A$12:$G$95,7,FALSE))=TRUE,"0",VLOOKUP($E24,'SR Nats SS'!$A$12:$G$95,7,FALSE))</f>
        <v>26</v>
      </c>
      <c r="AB24" s="21">
        <f>IF(ISNA(VLOOKUP($E24,'SR Nats BA'!$A$12:$G$95,7,FALSE))=TRUE,"0",VLOOKUP($E24,'SR Nats BA'!$A$12:$G$95,7,FALSE))</f>
        <v>26</v>
      </c>
      <c r="AC24" s="22"/>
      <c r="AD24" s="22"/>
      <c r="AE24" s="22"/>
      <c r="AF24" s="22"/>
      <c r="AG24" s="22"/>
    </row>
    <row r="25" spans="1:33" ht="19" customHeight="1" x14ac:dyDescent="0.15">
      <c r="A25" s="59" t="s">
        <v>51</v>
      </c>
      <c r="B25" s="60">
        <v>2006</v>
      </c>
      <c r="C25" s="60" t="s">
        <v>32</v>
      </c>
      <c r="D25" s="60" t="s">
        <v>27</v>
      </c>
      <c r="E25" s="61" t="s">
        <v>52</v>
      </c>
      <c r="F25" s="87">
        <f>IF(ISNA(VLOOKUP($E25,'Ontario Rankings'!$E$6:$M$226,3,FALSE))=TRUE,"0",VLOOKUP($E25,'Ontario Rankings'!$E$6:$M$226,3,FALSE))</f>
        <v>13</v>
      </c>
      <c r="G25" s="21">
        <f>IF(ISNA(VLOOKUP($E25,'CC Yukon BA 2023'!$A$12:$G$95,7,FALSE))=TRUE,"0",VLOOKUP($E25,'CC Yukon BA 2023'!$A$12:$G$95,7,FALSE))</f>
        <v>49</v>
      </c>
      <c r="H25" s="21">
        <f>IF(ISNA(VLOOKUP($E25,'CC Yukon SS 2023'!$A$12:$G$95,7,FALSE))=TRUE,"0",VLOOKUP($E25,'CC Yukon SS 2023'!$A$12:$G$95,7,FALSE))</f>
        <v>53</v>
      </c>
      <c r="I25" s="21">
        <f>IF(ISNA(VLOOKUP($E25,'TT Horseshoe SS-1'!$A$12:$G$95,7,FALSE))=TRUE,"0",VLOOKUP($E25,'TT Horseshoe SS-1'!$A$12:$G$95,7,FALSE))</f>
        <v>37</v>
      </c>
      <c r="J25" s="21">
        <f>IF(ISNA(VLOOKUP($E25,'TT Horseshoe SS-2'!$A$12:$G$95,7,FALSE))=TRUE,"0",VLOOKUP($E25,'TT Horseshoe SS-2'!$A$12:$G$95,7,FALSE))</f>
        <v>2</v>
      </c>
      <c r="K25" s="21" t="str">
        <f>IF(ISNA(VLOOKUP($E25,'NorAm Copper SS'!$A$12:$G$95,7,FALSE))=TRUE,"0",VLOOKUP($E25,'NorAm Copper SS'!$A$12:$G$95,7,FALSE))</f>
        <v>0</v>
      </c>
      <c r="L25" s="21">
        <f>IF(ISNA(VLOOKUP($E25,'CC Sun Peaks BA'!$A$12:$G$95,7,FALSE))=TRUE,"0",VLOOKUP($E25,'CC Sun Peaks BA'!$A$12:$G$95,7,FALSE))</f>
        <v>45</v>
      </c>
      <c r="M25" s="21">
        <f>IF(ISNA(VLOOKUP($E25,'CC Sun Peaks SS'!$A$12:$G$95,7,FALSE))=TRUE,"0",VLOOKUP($E25,'CC Sun Peaks SS'!$A$12:$G$95,7,FALSE))</f>
        <v>57</v>
      </c>
      <c r="N25" s="21" t="str">
        <f>IF(ISNA(VLOOKUP($E25,'TT MSLM SS-1'!$A$12:$G$95,7,FALSE))=TRUE,"0",VLOOKUP($E25,'TT MSLM SS-1'!$A$12:$G$95,7,FALSE))</f>
        <v>0</v>
      </c>
      <c r="O25" s="21" t="str">
        <f>IF(ISNA(VLOOKUP($E25,'TT MSLM SS-2'!$A$12:$G$95,7,FALSE))=TRUE,"0",VLOOKUP($E25,'TT MSLM SS-2'!$A$12:$G$95,7,FALSE))</f>
        <v>0</v>
      </c>
      <c r="P25" s="21" t="str">
        <f>IF(ISNA(VLOOKUP($E25,'NorAm Aspen SS'!$A$12:$G$95,7,FALSE))=TRUE,"0",VLOOKUP($E25,'NorAm Aspen SS'!$A$12:$G$95,7,FALSE))</f>
        <v>0</v>
      </c>
      <c r="Q25" s="21">
        <f>IF(ISNA(VLOOKUP($E25,'PROV SS'!$A$12:$G$95,7,FALSE))=TRUE,"0",VLOOKUP($E25,'PROV SS'!$A$12:$G$95,7,FALSE))</f>
        <v>5</v>
      </c>
      <c r="R25" s="21">
        <f>IF(ISNA(VLOOKUP($E25,'PROV BA'!$A$12:$G$95,7,FALSE))=TRUE,"0",VLOOKUP($E25,'PROV BA'!$A$12:$G$95,7,FALSE))</f>
        <v>6</v>
      </c>
      <c r="S25" s="168">
        <f>IF(ISNA(VLOOKUP($E25,'CC Horseshoe BA-1'!$A$12:$I$95,9,FALSE))=TRUE,"0",VLOOKUP($E25,'CC Horseshoe BA-1'!$A$12:$I$95,9,FALSE))</f>
        <v>0</v>
      </c>
      <c r="T25" s="21">
        <f>IF(ISNA(VLOOKUP($E25,'CC Horseshoe BA-2'!$A$12:$G$95,7,FALSE))=TRUE,"0",VLOOKUP($E25,'CC Horseshoe BA-2'!$A$12:$G$95,7,FALSE))</f>
        <v>27</v>
      </c>
      <c r="U25" s="21" t="str">
        <f>IF(ISNA(VLOOKUP($E25,'NorAm Aspen SS'!$A$12:$G$95,7,FALSE))=TRUE,"0",VLOOKUP($E25,'NorAm Aspen SS'!$A$12:$G$95,7,FALSE))</f>
        <v>0</v>
      </c>
      <c r="V25" s="21">
        <f>IF(ISNA(VLOOKUP($E25,'JR+CC Halfpipe'!$A$12:$G$95,7,FALSE))=TRUE,"0",VLOOKUP($E25,'JR+CC Halfpipe'!$A$12:$G$95,7,FALSE))</f>
        <v>18</v>
      </c>
      <c r="W25" s="21">
        <f>IF(ISNA(VLOOKUP($E25,'JR Nat SS'!$A$12:$G$95,7,FALSE))=TRUE,"0",VLOOKUP($E25,'JR Nat SS'!$A$12:$G$95,7,FALSE))</f>
        <v>23</v>
      </c>
      <c r="X25" s="21">
        <f>IF(ISNA(VLOOKUP($E25,'JR Nat BA'!$A$12:$G$95,7,FALSE))=TRUE,"0",VLOOKUP($E25,'JR Nat BA'!$A$12:$G$95,7,FALSE))</f>
        <v>60</v>
      </c>
      <c r="Y25" s="21" t="str">
        <f>IF(ISNA(VLOOKUP($E25,'NorAm Stoneham SS'!$A$12:$G$95,7,FALSE))=TRUE,"0",VLOOKUP($E25,'NorAm Stoneham SS'!$A$12:$G$95,7,FALSE))</f>
        <v>0</v>
      </c>
      <c r="Z25" s="168" t="str">
        <f>IF(ISNA(VLOOKUP($E25,'NorAm Stoneham BA'!$A$12:$I$95,9,FALSE))=TRUE,"0",VLOOKUP($E25,'NorAm Stoneham BA'!$A$12:$I$95,9,FALSE))</f>
        <v>0</v>
      </c>
      <c r="AA25" s="21" t="str">
        <f>IF(ISNA(VLOOKUP($E25,'SR Nats SS'!$A$12:$G$95,7,FALSE))=TRUE,"0",VLOOKUP($E25,'SR Nats SS'!$A$12:$G$95,7,FALSE))</f>
        <v>0</v>
      </c>
      <c r="AB25" s="21" t="str">
        <f>IF(ISNA(VLOOKUP($E25,'SR Nats BA'!$A$12:$G$95,7,FALSE))=TRUE,"0",VLOOKUP($E25,'SR Nats BA'!$A$12:$G$95,7,FALSE))</f>
        <v>0</v>
      </c>
      <c r="AC25" s="22"/>
      <c r="AD25" s="22"/>
      <c r="AE25" s="22"/>
      <c r="AF25" s="22"/>
      <c r="AG25" s="22"/>
    </row>
    <row r="26" spans="1:33" s="23" customFormat="1" ht="19" customHeight="1" x14ac:dyDescent="0.15">
      <c r="A26" s="59" t="s">
        <v>25</v>
      </c>
      <c r="B26" s="60">
        <v>2008</v>
      </c>
      <c r="C26" s="60" t="s">
        <v>32</v>
      </c>
      <c r="D26" s="60" t="s">
        <v>29</v>
      </c>
      <c r="E26" s="61" t="s">
        <v>40</v>
      </c>
      <c r="F26" s="87">
        <f>IF(ISNA(VLOOKUP($E26,'Ontario Rankings'!$E$6:$M$226,3,FALSE))=TRUE,"0",VLOOKUP($E26,'Ontario Rankings'!$E$6:$M$226,3,FALSE))</f>
        <v>14</v>
      </c>
      <c r="G26" s="21">
        <f>IF(ISNA(VLOOKUP($E26,'CC Yukon BA 2023'!$A$12:$G$95,7,FALSE))=TRUE,"0",VLOOKUP($E26,'CC Yukon BA 2023'!$A$12:$G$95,7,FALSE))</f>
        <v>34</v>
      </c>
      <c r="H26" s="21">
        <f>IF(ISNA(VLOOKUP($E26,'CC Yukon SS 2023'!$A$12:$G$95,7,FALSE))=TRUE,"0",VLOOKUP($E26,'CC Yukon SS 2023'!$A$12:$G$95,7,FALSE))</f>
        <v>30</v>
      </c>
      <c r="I26" s="21" t="str">
        <f>IF(ISNA(VLOOKUP($E26,'TT Horseshoe SS-1'!$A$12:$G$95,7,FALSE))=TRUE,"0",VLOOKUP($E26,'TT Horseshoe SS-1'!$A$12:$G$95,7,FALSE))</f>
        <v>0</v>
      </c>
      <c r="J26" s="21" t="str">
        <f>IF(ISNA(VLOOKUP($E26,'TT Horseshoe SS-2'!$A$12:$G$95,7,FALSE))=TRUE,"0",VLOOKUP($E26,'TT Horseshoe SS-2'!$A$12:$G$95,7,FALSE))</f>
        <v>0</v>
      </c>
      <c r="K26" s="21" t="str">
        <f>IF(ISNA(VLOOKUP($E26,'NorAm Copper SS'!$A$12:$G$95,7,FALSE))=TRUE,"0",VLOOKUP($E26,'NorAm Copper SS'!$A$12:$G$95,7,FALSE))</f>
        <v>0</v>
      </c>
      <c r="L26" s="21">
        <f>IF(ISNA(VLOOKUP($E26,'CC Sun Peaks BA'!$A$12:$G$95,7,FALSE))=TRUE,"0",VLOOKUP($E26,'CC Sun Peaks BA'!$A$12:$G$95,7,FALSE))</f>
        <v>35</v>
      </c>
      <c r="M26" s="21">
        <f>IF(ISNA(VLOOKUP($E26,'CC Sun Peaks SS'!$A$12:$G$95,7,FALSE))=TRUE,"0",VLOOKUP($E26,'CC Sun Peaks SS'!$A$12:$G$95,7,FALSE))</f>
        <v>33</v>
      </c>
      <c r="N26" s="21" t="str">
        <f>IF(ISNA(VLOOKUP($E26,'TT MSLM SS-1'!$A$12:$G$95,7,FALSE))=TRUE,"0",VLOOKUP($E26,'TT MSLM SS-1'!$A$12:$G$95,7,FALSE))</f>
        <v>0</v>
      </c>
      <c r="O26" s="21" t="str">
        <f>IF(ISNA(VLOOKUP($E26,'TT MSLM SS-2'!$A$12:$G$95,7,FALSE))=TRUE,"0",VLOOKUP($E26,'TT MSLM SS-2'!$A$12:$G$95,7,FALSE))</f>
        <v>0</v>
      </c>
      <c r="P26" s="21" t="str">
        <f>IF(ISNA(VLOOKUP($E26,'NorAm Aspen SS'!$A$12:$G$95,7,FALSE))=TRUE,"0",VLOOKUP($E26,'NorAm Aspen SS'!$A$12:$G$95,7,FALSE))</f>
        <v>0</v>
      </c>
      <c r="Q26" s="21" t="str">
        <f>IF(ISNA(VLOOKUP($E26,'PROV SS'!$A$12:$G$95,7,FALSE))=TRUE,"0",VLOOKUP($E26,'PROV SS'!$A$12:$G$95,7,FALSE))</f>
        <v>0</v>
      </c>
      <c r="R26" s="21" t="str">
        <f>IF(ISNA(VLOOKUP($E26,'PROV BA'!$A$12:$G$95,7,FALSE))=TRUE,"0",VLOOKUP($E26,'PROV BA'!$A$12:$G$95,7,FALSE))</f>
        <v>0</v>
      </c>
      <c r="S26" s="168">
        <f>IF(ISNA(VLOOKUP($E26,'CC Horseshoe BA-1'!$A$12:$I$95,9,FALSE))=TRUE,"0",VLOOKUP($E26,'CC Horseshoe BA-1'!$A$12:$I$95,9,FALSE))</f>
        <v>0</v>
      </c>
      <c r="T26" s="21">
        <f>IF(ISNA(VLOOKUP($E26,'CC Horseshoe BA-2'!$A$12:$G$95,7,FALSE))=TRUE,"0",VLOOKUP($E26,'CC Horseshoe BA-2'!$A$12:$G$95,7,FALSE))</f>
        <v>39</v>
      </c>
      <c r="U26" s="21" t="str">
        <f>IF(ISNA(VLOOKUP($E26,'NorAm Aspen SS'!$A$12:$G$95,7,FALSE))=TRUE,"0",VLOOKUP($E26,'NorAm Aspen SS'!$A$12:$G$95,7,FALSE))</f>
        <v>0</v>
      </c>
      <c r="V26" s="21">
        <f>IF(ISNA(VLOOKUP($E26,'JR+CC Halfpipe'!$A$12:$G$95,7,FALSE))=TRUE,"0",VLOOKUP($E26,'JR+CC Halfpipe'!$A$12:$G$95,7,FALSE))</f>
        <v>27</v>
      </c>
      <c r="W26" s="21">
        <f>IF(ISNA(VLOOKUP($E26,'JR Nat SS'!$A$12:$G$95,7,FALSE))=TRUE,"0",VLOOKUP($E26,'JR Nat SS'!$A$12:$G$95,7,FALSE))</f>
        <v>48</v>
      </c>
      <c r="X26" s="21">
        <f>IF(ISNA(VLOOKUP($E26,'JR Nat BA'!$A$12:$G$95,7,FALSE))=TRUE,"0",VLOOKUP($E26,'JR Nat BA'!$A$12:$G$95,7,FALSE))</f>
        <v>39</v>
      </c>
      <c r="Y26" s="21" t="str">
        <f>IF(ISNA(VLOOKUP($E26,'NorAm Stoneham SS'!$A$12:$G$95,7,FALSE))=TRUE,"0",VLOOKUP($E26,'NorAm Stoneham SS'!$A$12:$G$95,7,FALSE))</f>
        <v>0</v>
      </c>
      <c r="Z26" s="168" t="str">
        <f>IF(ISNA(VLOOKUP($E26,'NorAm Stoneham BA'!$A$12:$I$95,9,FALSE))=TRUE,"0",VLOOKUP($E26,'NorAm Stoneham BA'!$A$12:$I$95,9,FALSE))</f>
        <v>0</v>
      </c>
      <c r="AA26" s="21" t="str">
        <f>IF(ISNA(VLOOKUP($E26,'SR Nats SS'!$A$12:$G$95,7,FALSE))=TRUE,"0",VLOOKUP($E26,'SR Nats SS'!$A$12:$G$95,7,FALSE))</f>
        <v>0</v>
      </c>
      <c r="AB26" s="21" t="str">
        <f>IF(ISNA(VLOOKUP($E26,'SR Nats BA'!$A$12:$G$95,7,FALSE))=TRUE,"0",VLOOKUP($E26,'SR Nats BA'!$A$12:$G$95,7,FALSE))</f>
        <v>0</v>
      </c>
      <c r="AC26" s="22"/>
      <c r="AD26" s="22"/>
      <c r="AE26" s="22"/>
      <c r="AF26" s="22"/>
      <c r="AG26" s="22"/>
    </row>
    <row r="27" spans="1:33" ht="19" customHeight="1" x14ac:dyDescent="0.15">
      <c r="A27" s="59" t="s">
        <v>51</v>
      </c>
      <c r="B27" s="60">
        <v>2007</v>
      </c>
      <c r="C27" s="60" t="s">
        <v>32</v>
      </c>
      <c r="D27" s="60" t="s">
        <v>27</v>
      </c>
      <c r="E27" s="61" t="s">
        <v>54</v>
      </c>
      <c r="F27" s="87">
        <f>IF(ISNA(VLOOKUP($E27,'Ontario Rankings'!$E$6:$M$226,3,FALSE))=TRUE,"0",VLOOKUP($E27,'Ontario Rankings'!$E$6:$M$226,3,FALSE))</f>
        <v>15</v>
      </c>
      <c r="G27" s="21">
        <f>IF(ISNA(VLOOKUP($E27,'CC Yukon BA 2023'!$A$12:$G$95,7,FALSE))=TRUE,"0",VLOOKUP($E27,'CC Yukon BA 2023'!$A$12:$G$95,7,FALSE))</f>
        <v>48</v>
      </c>
      <c r="H27" s="21">
        <f>IF(ISNA(VLOOKUP($E27,'CC Yukon SS 2023'!$A$12:$G$95,7,FALSE))=TRUE,"0",VLOOKUP($E27,'CC Yukon SS 2023'!$A$12:$G$95,7,FALSE))</f>
        <v>40</v>
      </c>
      <c r="I27" s="21">
        <f>IF(ISNA(VLOOKUP($E27,'TT Horseshoe SS-1'!$A$12:$G$95,7,FALSE))=TRUE,"0",VLOOKUP($E27,'TT Horseshoe SS-1'!$A$12:$G$95,7,FALSE))</f>
        <v>2</v>
      </c>
      <c r="J27" s="21">
        <f>IF(ISNA(VLOOKUP($E27,'TT Horseshoe SS-2'!$A$12:$G$95,7,FALSE))=TRUE,"0",VLOOKUP($E27,'TT Horseshoe SS-2'!$A$12:$G$95,7,FALSE))</f>
        <v>3</v>
      </c>
      <c r="K27" s="21" t="str">
        <f>IF(ISNA(VLOOKUP($E27,'NorAm Copper SS'!$A$12:$G$95,7,FALSE))=TRUE,"0",VLOOKUP($E27,'NorAm Copper SS'!$A$12:$G$95,7,FALSE))</f>
        <v>0</v>
      </c>
      <c r="L27" s="21" t="str">
        <f>IF(ISNA(VLOOKUP($E27,'CC Sun Peaks BA'!$A$12:$G$95,7,FALSE))=TRUE,"0",VLOOKUP($E27,'CC Sun Peaks BA'!$A$12:$G$95,7,FALSE))</f>
        <v>0</v>
      </c>
      <c r="M27" s="21" t="str">
        <f>IF(ISNA(VLOOKUP($E27,'CC Sun Peaks SS'!$A$12:$G$95,7,FALSE))=TRUE,"0",VLOOKUP($E27,'CC Sun Peaks SS'!$A$12:$G$95,7,FALSE))</f>
        <v>0</v>
      </c>
      <c r="N27" s="21">
        <f>IF(ISNA(VLOOKUP($E27,'TT MSLM SS-1'!$A$12:$G$95,7,FALSE))=TRUE,"0",VLOOKUP($E27,'TT MSLM SS-1'!$A$12:$G$95,7,FALSE))</f>
        <v>3</v>
      </c>
      <c r="O27" s="21">
        <f>IF(ISNA(VLOOKUP($E27,'TT MSLM SS-2'!$A$12:$G$95,7,FALSE))=TRUE,"0",VLOOKUP($E27,'TT MSLM SS-2'!$A$12:$G$95,7,FALSE))</f>
        <v>1</v>
      </c>
      <c r="P27" s="21" t="str">
        <f>IF(ISNA(VLOOKUP($E27,'NorAm Aspen SS'!$A$12:$G$95,7,FALSE))=TRUE,"0",VLOOKUP($E27,'NorAm Aspen SS'!$A$12:$G$95,7,FALSE))</f>
        <v>0</v>
      </c>
      <c r="Q27" s="21">
        <f>IF(ISNA(VLOOKUP($E27,'PROV SS'!$A$12:$G$95,7,FALSE))=TRUE,"0",VLOOKUP($E27,'PROV SS'!$A$12:$G$95,7,FALSE))</f>
        <v>3</v>
      </c>
      <c r="R27" s="21">
        <f>IF(ISNA(VLOOKUP($E27,'PROV BA'!$A$12:$G$95,7,FALSE))=TRUE,"0",VLOOKUP($E27,'PROV BA'!$A$12:$G$95,7,FALSE))</f>
        <v>1</v>
      </c>
      <c r="S27" s="168">
        <f>IF(ISNA(VLOOKUP($E27,'CC Horseshoe BA-1'!$A$12:$I$95,9,FALSE))=TRUE,"0",VLOOKUP($E27,'CC Horseshoe BA-1'!$A$12:$I$95,9,FALSE))</f>
        <v>0</v>
      </c>
      <c r="T27" s="21">
        <f>IF(ISNA(VLOOKUP($E27,'CC Horseshoe BA-2'!$A$12:$G$95,7,FALSE))=TRUE,"0",VLOOKUP($E27,'CC Horseshoe BA-2'!$A$12:$G$95,7,FALSE))</f>
        <v>31</v>
      </c>
      <c r="U27" s="21" t="str">
        <f>IF(ISNA(VLOOKUP($E27,'NorAm Aspen SS'!$A$12:$G$95,7,FALSE))=TRUE,"0",VLOOKUP($E27,'NorAm Aspen SS'!$A$12:$G$95,7,FALSE))</f>
        <v>0</v>
      </c>
      <c r="V27" s="21">
        <f>IF(ISNA(VLOOKUP($E27,'JR+CC Halfpipe'!$A$12:$G$95,7,FALSE))=TRUE,"0",VLOOKUP($E27,'JR+CC Halfpipe'!$A$12:$G$95,7,FALSE))</f>
        <v>22</v>
      </c>
      <c r="W27" s="21" t="str">
        <f>IF(ISNA(VLOOKUP($E27,'JR Nat SS'!$A$12:$G$95,7,FALSE))=TRUE,"0",VLOOKUP($E27,'JR Nat SS'!$A$12:$G$95,7,FALSE))</f>
        <v>0</v>
      </c>
      <c r="X27" s="21" t="str">
        <f>IF(ISNA(VLOOKUP($E27,'JR Nat BA'!$A$12:$G$95,7,FALSE))=TRUE,"0",VLOOKUP($E27,'JR Nat BA'!$A$12:$G$95,7,FALSE))</f>
        <v>0</v>
      </c>
      <c r="Y27" s="21" t="str">
        <f>IF(ISNA(VLOOKUP($E27,'NorAm Stoneham SS'!$A$12:$G$95,7,FALSE))=TRUE,"0",VLOOKUP($E27,'NorAm Stoneham SS'!$A$12:$G$95,7,FALSE))</f>
        <v>0</v>
      </c>
      <c r="Z27" s="168" t="str">
        <f>IF(ISNA(VLOOKUP($E27,'NorAm Stoneham BA'!$A$12:$I$95,9,FALSE))=TRUE,"0",VLOOKUP($E27,'NorAm Stoneham BA'!$A$12:$I$95,9,FALSE))</f>
        <v>0</v>
      </c>
      <c r="AA27" s="21" t="str">
        <f>IF(ISNA(VLOOKUP($E27,'SR Nats SS'!$A$12:$G$95,7,FALSE))=TRUE,"0",VLOOKUP($E27,'SR Nats SS'!$A$12:$G$95,7,FALSE))</f>
        <v>0</v>
      </c>
      <c r="AB27" s="21" t="str">
        <f>IF(ISNA(VLOOKUP($E27,'SR Nats BA'!$A$12:$G$95,7,FALSE))=TRUE,"0",VLOOKUP($E27,'SR Nats BA'!$A$12:$G$95,7,FALSE))</f>
        <v>0</v>
      </c>
      <c r="AC27" s="22"/>
      <c r="AD27" s="22"/>
      <c r="AE27" s="22"/>
      <c r="AF27" s="22"/>
      <c r="AG27" s="22"/>
    </row>
    <row r="28" spans="1:33" ht="19" customHeight="1" x14ac:dyDescent="0.15">
      <c r="A28" s="64" t="s">
        <v>25</v>
      </c>
      <c r="B28" s="60">
        <v>2008</v>
      </c>
      <c r="C28" s="60" t="s">
        <v>32</v>
      </c>
      <c r="D28" s="60" t="s">
        <v>29</v>
      </c>
      <c r="E28" s="61" t="s">
        <v>50</v>
      </c>
      <c r="F28" s="87">
        <f>IF(ISNA(VLOOKUP($E28,'Ontario Rankings'!$E$6:$M$226,3,FALSE))=TRUE,"0",VLOOKUP($E28,'Ontario Rankings'!$E$6:$M$226,3,FALSE))</f>
        <v>16</v>
      </c>
      <c r="G28" s="21">
        <f>IF(ISNA(VLOOKUP($E28,'CC Yukon BA 2023'!$A$12:$G$95,7,FALSE))=TRUE,"0",VLOOKUP($E28,'CC Yukon BA 2023'!$A$12:$G$95,7,FALSE))</f>
        <v>54</v>
      </c>
      <c r="H28" s="21">
        <f>IF(ISNA(VLOOKUP($E28,'CC Yukon SS 2023'!$A$12:$G$95,7,FALSE))=TRUE,"0",VLOOKUP($E28,'CC Yukon SS 2023'!$A$12:$G$95,7,FALSE))</f>
        <v>51</v>
      </c>
      <c r="I28" s="21" t="str">
        <f>IF(ISNA(VLOOKUP($E28,'TT Horseshoe SS-1'!$A$12:$G$95,7,FALSE))=TRUE,"0",VLOOKUP($E28,'TT Horseshoe SS-1'!$A$12:$G$95,7,FALSE))</f>
        <v>0</v>
      </c>
      <c r="J28" s="21" t="str">
        <f>IF(ISNA(VLOOKUP($E28,'TT Horseshoe SS-2'!$A$12:$G$95,7,FALSE))=TRUE,"0",VLOOKUP($E28,'TT Horseshoe SS-2'!$A$12:$G$95,7,FALSE))</f>
        <v>0</v>
      </c>
      <c r="K28" s="21" t="str">
        <f>IF(ISNA(VLOOKUP($E28,'NorAm Copper SS'!$A$12:$G$95,7,FALSE))=TRUE,"0",VLOOKUP($E28,'NorAm Copper SS'!$A$12:$G$95,7,FALSE))</f>
        <v>0</v>
      </c>
      <c r="L28" s="21">
        <f>IF(ISNA(VLOOKUP($E28,'CC Sun Peaks BA'!$A$12:$G$95,7,FALSE))=TRUE,"0",VLOOKUP($E28,'CC Sun Peaks BA'!$A$12:$G$95,7,FALSE))</f>
        <v>37</v>
      </c>
      <c r="M28" s="21">
        <f>IF(ISNA(VLOOKUP($E28,'CC Sun Peaks SS'!$A$12:$G$95,7,FALSE))=TRUE,"0",VLOOKUP($E28,'CC Sun Peaks SS'!$A$12:$G$95,7,FALSE))</f>
        <v>38</v>
      </c>
      <c r="N28" s="21" t="str">
        <f>IF(ISNA(VLOOKUP($E28,'TT MSLM SS-1'!$A$12:$G$95,7,FALSE))=TRUE,"0",VLOOKUP($E28,'TT MSLM SS-1'!$A$12:$G$95,7,FALSE))</f>
        <v>0</v>
      </c>
      <c r="O28" s="21" t="str">
        <f>IF(ISNA(VLOOKUP($E28,'TT MSLM SS-2'!$A$12:$G$95,7,FALSE))=TRUE,"0",VLOOKUP($E28,'TT MSLM SS-2'!$A$12:$G$95,7,FALSE))</f>
        <v>0</v>
      </c>
      <c r="P28" s="21" t="str">
        <f>IF(ISNA(VLOOKUP($E28,'NorAm Aspen SS'!$A$12:$G$95,7,FALSE))=TRUE,"0",VLOOKUP($E28,'NorAm Aspen SS'!$A$12:$G$95,7,FALSE))</f>
        <v>0</v>
      </c>
      <c r="Q28" s="21" t="str">
        <f>IF(ISNA(VLOOKUP($E28,'PROV SS'!$A$12:$G$95,7,FALSE))=TRUE,"0",VLOOKUP($E28,'PROV SS'!$A$12:$G$95,7,FALSE))</f>
        <v>0</v>
      </c>
      <c r="R28" s="21" t="str">
        <f>IF(ISNA(VLOOKUP($E28,'PROV BA'!$A$12:$G$95,7,FALSE))=TRUE,"0",VLOOKUP($E28,'PROV BA'!$A$12:$G$95,7,FALSE))</f>
        <v>0</v>
      </c>
      <c r="S28" s="168">
        <f>IF(ISNA(VLOOKUP($E28,'CC Horseshoe BA-1'!$A$12:$I$95,9,FALSE))=TRUE,"0",VLOOKUP($E28,'CC Horseshoe BA-1'!$A$12:$I$95,9,FALSE))</f>
        <v>0</v>
      </c>
      <c r="T28" s="21">
        <f>IF(ISNA(VLOOKUP($E28,'CC Horseshoe BA-2'!$A$12:$G$95,7,FALSE))=TRUE,"0",VLOOKUP($E28,'CC Horseshoe BA-2'!$A$12:$G$95,7,FALSE))</f>
        <v>34</v>
      </c>
      <c r="U28" s="21" t="str">
        <f>IF(ISNA(VLOOKUP($E28,'NorAm Aspen SS'!$A$12:$G$95,7,FALSE))=TRUE,"0",VLOOKUP($E28,'NorAm Aspen SS'!$A$12:$G$95,7,FALSE))</f>
        <v>0</v>
      </c>
      <c r="V28" s="21">
        <f>IF(ISNA(VLOOKUP($E28,'JR+CC Halfpipe'!$A$12:$G$95,7,FALSE))=TRUE,"0",VLOOKUP($E28,'JR+CC Halfpipe'!$A$12:$G$95,7,FALSE))</f>
        <v>31</v>
      </c>
      <c r="W28" s="21" t="str">
        <f>IF(ISNA(VLOOKUP($E28,'JR Nat SS'!$A$12:$G$95,7,FALSE))=TRUE,"0",VLOOKUP($E28,'JR Nat SS'!$A$12:$G$95,7,FALSE))</f>
        <v>0</v>
      </c>
      <c r="X28" s="21" t="str">
        <f>IF(ISNA(VLOOKUP($E28,'JR Nat BA'!$A$12:$G$95,7,FALSE))=TRUE,"0",VLOOKUP($E28,'JR Nat BA'!$A$12:$G$95,7,FALSE))</f>
        <v>0</v>
      </c>
      <c r="Y28" s="21" t="str">
        <f>IF(ISNA(VLOOKUP($E28,'NorAm Stoneham SS'!$A$12:$G$95,7,FALSE))=TRUE,"0",VLOOKUP($E28,'NorAm Stoneham SS'!$A$12:$G$95,7,FALSE))</f>
        <v>0</v>
      </c>
      <c r="Z28" s="168" t="str">
        <f>IF(ISNA(VLOOKUP($E28,'NorAm Stoneham BA'!$A$12:$I$95,9,FALSE))=TRUE,"0",VLOOKUP($E28,'NorAm Stoneham BA'!$A$12:$I$95,9,FALSE))</f>
        <v>0</v>
      </c>
      <c r="AA28" s="21" t="str">
        <f>IF(ISNA(VLOOKUP($E28,'SR Nats SS'!$A$12:$G$95,7,FALSE))=TRUE,"0",VLOOKUP($E28,'SR Nats SS'!$A$12:$G$95,7,FALSE))</f>
        <v>0</v>
      </c>
      <c r="AB28" s="21" t="str">
        <f>IF(ISNA(VLOOKUP($E28,'SR Nats BA'!$A$12:$G$95,7,FALSE))=TRUE,"0",VLOOKUP($E28,'SR Nats BA'!$A$12:$G$95,7,FALSE))</f>
        <v>0</v>
      </c>
      <c r="AC28" s="22"/>
      <c r="AD28" s="22"/>
      <c r="AE28" s="22"/>
      <c r="AF28" s="22"/>
      <c r="AG28" s="22"/>
    </row>
    <row r="29" spans="1:33" ht="19" customHeight="1" x14ac:dyDescent="0.15">
      <c r="A29" s="59" t="s">
        <v>51</v>
      </c>
      <c r="B29" s="60">
        <v>2008</v>
      </c>
      <c r="C29" s="60" t="s">
        <v>32</v>
      </c>
      <c r="D29" s="60" t="s">
        <v>29</v>
      </c>
      <c r="E29" s="61" t="s">
        <v>57</v>
      </c>
      <c r="F29" s="87">
        <f>IF(ISNA(VLOOKUP($E29,'Ontario Rankings'!$E$6:$M$226,3,FALSE))=TRUE,"0",VLOOKUP($E29,'Ontario Rankings'!$E$6:$M$226,3,FALSE))</f>
        <v>17</v>
      </c>
      <c r="G29" s="21">
        <f>IF(ISNA(VLOOKUP($E29,'CC Yukon BA 2023'!$A$12:$G$95,7,FALSE))=TRUE,"0",VLOOKUP($E29,'CC Yukon BA 2023'!$A$12:$G$95,7,FALSE))</f>
        <v>51</v>
      </c>
      <c r="H29" s="21">
        <f>IF(ISNA(VLOOKUP($E29,'CC Yukon SS 2023'!$A$12:$G$95,7,FALSE))=TRUE,"0",VLOOKUP($E29,'CC Yukon SS 2023'!$A$12:$G$95,7,FALSE))</f>
        <v>35</v>
      </c>
      <c r="I29" s="21">
        <f>IF(ISNA(VLOOKUP($E29,'TT Horseshoe SS-1'!$A$12:$G$95,7,FALSE))=TRUE,"0",VLOOKUP($E29,'TT Horseshoe SS-1'!$A$12:$G$95,7,FALSE))</f>
        <v>7</v>
      </c>
      <c r="J29" s="21">
        <f>IF(ISNA(VLOOKUP($E29,'TT Horseshoe SS-2'!$A$12:$G$95,7,FALSE))=TRUE,"0",VLOOKUP($E29,'TT Horseshoe SS-2'!$A$12:$G$95,7,FALSE))</f>
        <v>5</v>
      </c>
      <c r="K29" s="21" t="str">
        <f>IF(ISNA(VLOOKUP($E29,'NorAm Copper SS'!$A$12:$G$95,7,FALSE))=TRUE,"0",VLOOKUP($E29,'NorAm Copper SS'!$A$12:$G$95,7,FALSE))</f>
        <v>0</v>
      </c>
      <c r="L29" s="21">
        <f>IF(ISNA(VLOOKUP($E29,'CC Sun Peaks BA'!$A$12:$G$95,7,FALSE))=TRUE,"0",VLOOKUP($E29,'CC Sun Peaks BA'!$A$12:$G$95,7,FALSE))</f>
        <v>47</v>
      </c>
      <c r="M29" s="21">
        <f>IF(ISNA(VLOOKUP($E29,'CC Sun Peaks SS'!$A$12:$G$95,7,FALSE))=TRUE,"0",VLOOKUP($E29,'CC Sun Peaks SS'!$A$12:$G$95,7,FALSE))</f>
        <v>35</v>
      </c>
      <c r="N29" s="21" t="str">
        <f>IF(ISNA(VLOOKUP($E29,'TT MSLM SS-1'!$A$12:$G$95,7,FALSE))=TRUE,"0",VLOOKUP($E29,'TT MSLM SS-1'!$A$12:$G$95,7,FALSE))</f>
        <v>0</v>
      </c>
      <c r="O29" s="21" t="str">
        <f>IF(ISNA(VLOOKUP($E29,'TT MSLM SS-2'!$A$12:$G$95,7,FALSE))=TRUE,"0",VLOOKUP($E29,'TT MSLM SS-2'!$A$12:$G$95,7,FALSE))</f>
        <v>0</v>
      </c>
      <c r="P29" s="21" t="str">
        <f>IF(ISNA(VLOOKUP($E29,'NorAm Aspen SS'!$A$12:$G$95,7,FALSE))=TRUE,"0",VLOOKUP($E29,'NorAm Aspen SS'!$A$12:$G$95,7,FALSE))</f>
        <v>0</v>
      </c>
      <c r="Q29" s="21">
        <f>IF(ISNA(VLOOKUP($E29,'PROV SS'!$A$12:$G$95,7,FALSE))=TRUE,"0",VLOOKUP($E29,'PROV SS'!$A$12:$G$95,7,FALSE))</f>
        <v>2</v>
      </c>
      <c r="R29" s="21">
        <f>IF(ISNA(VLOOKUP($E29,'PROV BA'!$A$12:$G$95,7,FALSE))=TRUE,"0",VLOOKUP($E29,'PROV BA'!$A$12:$G$95,7,FALSE))</f>
        <v>3</v>
      </c>
      <c r="S29" s="168">
        <f>IF(ISNA(VLOOKUP($E29,'CC Horseshoe BA-1'!$A$12:$I$95,9,FALSE))=TRUE,"0",VLOOKUP($E29,'CC Horseshoe BA-1'!$A$12:$I$95,9,FALSE))</f>
        <v>0</v>
      </c>
      <c r="T29" s="21">
        <f>IF(ISNA(VLOOKUP($E29,'CC Horseshoe BA-2'!$A$12:$G$95,7,FALSE))=TRUE,"0",VLOOKUP($E29,'CC Horseshoe BA-2'!$A$12:$G$95,7,FALSE))</f>
        <v>46</v>
      </c>
      <c r="U29" s="21" t="str">
        <f>IF(ISNA(VLOOKUP($E29,'NorAm Aspen SS'!$A$12:$G$95,7,FALSE))=TRUE,"0",VLOOKUP($E29,'NorAm Aspen SS'!$A$12:$G$95,7,FALSE))</f>
        <v>0</v>
      </c>
      <c r="V29" s="21">
        <f>IF(ISNA(VLOOKUP($E29,'JR+CC Halfpipe'!$A$12:$G$95,7,FALSE))=TRUE,"0",VLOOKUP($E29,'JR+CC Halfpipe'!$A$12:$G$95,7,FALSE))</f>
        <v>44</v>
      </c>
      <c r="W29" s="21">
        <f>IF(ISNA(VLOOKUP($E29,'JR Nat SS'!$A$12:$G$95,7,FALSE))=TRUE,"0",VLOOKUP($E29,'JR Nat SS'!$A$12:$G$95,7,FALSE))</f>
        <v>38</v>
      </c>
      <c r="X29" s="21">
        <f>IF(ISNA(VLOOKUP($E29,'JR Nat BA'!$A$12:$G$95,7,FALSE))=TRUE,"0",VLOOKUP($E29,'JR Nat BA'!$A$12:$G$95,7,FALSE))</f>
        <v>46</v>
      </c>
      <c r="Y29" s="21" t="str">
        <f>IF(ISNA(VLOOKUP($E29,'NorAm Stoneham SS'!$A$12:$G$95,7,FALSE))=TRUE,"0",VLOOKUP($E29,'NorAm Stoneham SS'!$A$12:$G$95,7,FALSE))</f>
        <v>0</v>
      </c>
      <c r="Z29" s="168" t="str">
        <f>IF(ISNA(VLOOKUP($E29,'NorAm Stoneham BA'!$A$12:$I$95,9,FALSE))=TRUE,"0",VLOOKUP($E29,'NorAm Stoneham BA'!$A$12:$I$95,9,FALSE))</f>
        <v>0</v>
      </c>
      <c r="AA29" s="21" t="str">
        <f>IF(ISNA(VLOOKUP($E29,'SR Nats SS'!$A$12:$G$95,7,FALSE))=TRUE,"0",VLOOKUP($E29,'SR Nats SS'!$A$12:$G$95,7,FALSE))</f>
        <v>0</v>
      </c>
      <c r="AB29" s="21" t="str">
        <f>IF(ISNA(VLOOKUP($E29,'SR Nats BA'!$A$12:$G$95,7,FALSE))=TRUE,"0",VLOOKUP($E29,'SR Nats BA'!$A$12:$G$95,7,FALSE))</f>
        <v>0</v>
      </c>
      <c r="AC29" s="22"/>
      <c r="AD29" s="22"/>
      <c r="AE29" s="22"/>
      <c r="AF29" s="22"/>
      <c r="AG29" s="22"/>
    </row>
    <row r="30" spans="1:33" ht="19" customHeight="1" x14ac:dyDescent="0.15">
      <c r="A30" s="64" t="s">
        <v>51</v>
      </c>
      <c r="B30" s="60"/>
      <c r="C30" s="60" t="s">
        <v>32</v>
      </c>
      <c r="D30" s="60" t="s">
        <v>48</v>
      </c>
      <c r="E30" s="61" t="s">
        <v>56</v>
      </c>
      <c r="F30" s="87">
        <f>IF(ISNA(VLOOKUP($E30,'Ontario Rankings'!$E$6:$M$226,3,FALSE))=TRUE,"0",VLOOKUP($E30,'Ontario Rankings'!$E$6:$M$226,3,FALSE))</f>
        <v>18</v>
      </c>
      <c r="G30" s="21" t="str">
        <f>IF(ISNA(VLOOKUP($E30,'CC Yukon BA 2023'!$A$12:$G$95,7,FALSE))=TRUE,"0",VLOOKUP($E30,'CC Yukon BA 2023'!$A$12:$G$95,7,FALSE))</f>
        <v>0</v>
      </c>
      <c r="H30" s="21" t="str">
        <f>IF(ISNA(VLOOKUP($E30,'CC Yukon SS 2023'!$A$12:$G$95,7,FALSE))=TRUE,"0",VLOOKUP($E30,'CC Yukon SS 2023'!$A$12:$G$95,7,FALSE))</f>
        <v>0</v>
      </c>
      <c r="I30" s="21">
        <f>IF(ISNA(VLOOKUP($E30,'TT Horseshoe SS-1'!$A$12:$G$95,7,FALSE))=TRUE,"0",VLOOKUP($E30,'TT Horseshoe SS-1'!$A$12:$G$95,7,FALSE))</f>
        <v>1</v>
      </c>
      <c r="J30" s="21">
        <f>IF(ISNA(VLOOKUP($E30,'TT Horseshoe SS-2'!$A$12:$G$95,7,FALSE))=TRUE,"0",VLOOKUP($E30,'TT Horseshoe SS-2'!$A$12:$G$95,7,FALSE))</f>
        <v>1</v>
      </c>
      <c r="K30" s="21" t="str">
        <f>IF(ISNA(VLOOKUP($E30,'NorAm Copper SS'!$A$12:$G$95,7,FALSE))=TRUE,"0",VLOOKUP($E30,'NorAm Copper SS'!$A$12:$G$95,7,FALSE))</f>
        <v>0</v>
      </c>
      <c r="L30" s="21" t="str">
        <f>IF(ISNA(VLOOKUP($E30,'CC Sun Peaks BA'!$A$12:$G$95,7,FALSE))=TRUE,"0",VLOOKUP($E30,'CC Sun Peaks BA'!$A$12:$G$95,7,FALSE))</f>
        <v>0</v>
      </c>
      <c r="M30" s="21" t="str">
        <f>IF(ISNA(VLOOKUP($E30,'CC Sun Peaks SS'!$A$12:$G$95,7,FALSE))=TRUE,"0",VLOOKUP($E30,'CC Sun Peaks SS'!$A$12:$G$95,7,FALSE))</f>
        <v>0</v>
      </c>
      <c r="N30" s="21">
        <f>IF(ISNA(VLOOKUP($E30,'TT MSLM SS-1'!$A$12:$G$95,7,FALSE))=TRUE,"0",VLOOKUP($E30,'TT MSLM SS-1'!$A$12:$G$95,7,FALSE))</f>
        <v>6</v>
      </c>
      <c r="O30" s="21">
        <f>IF(ISNA(VLOOKUP($E30,'TT MSLM SS-2'!$A$12:$G$95,7,FALSE))=TRUE,"0",VLOOKUP($E30,'TT MSLM SS-2'!$A$12:$G$95,7,FALSE))</f>
        <v>3</v>
      </c>
      <c r="P30" s="21" t="str">
        <f>IF(ISNA(VLOOKUP($E30,'NorAm Aspen SS'!$A$12:$G$95,7,FALSE))=TRUE,"0",VLOOKUP($E30,'NorAm Aspen SS'!$A$12:$G$95,7,FALSE))</f>
        <v>0</v>
      </c>
      <c r="Q30" s="21">
        <f>IF(ISNA(VLOOKUP($E30,'PROV SS'!$A$12:$G$95,7,FALSE))=TRUE,"0",VLOOKUP($E30,'PROV SS'!$A$12:$G$95,7,FALSE))</f>
        <v>6</v>
      </c>
      <c r="R30" s="21">
        <f>IF(ISNA(VLOOKUP($E30,'PROV BA'!$A$12:$G$95,7,FALSE))=TRUE,"0",VLOOKUP($E30,'PROV BA'!$A$12:$G$95,7,FALSE))</f>
        <v>8</v>
      </c>
      <c r="S30" s="168">
        <f>IF(ISNA(VLOOKUP($E30,'CC Horseshoe BA-1'!$A$12:$I$95,9,FALSE))=TRUE,"0",VLOOKUP($E30,'CC Horseshoe BA-1'!$A$12:$I$95,9,FALSE))</f>
        <v>0</v>
      </c>
      <c r="T30" s="21">
        <f>IF(ISNA(VLOOKUP($E30,'CC Horseshoe BA-2'!$A$12:$G$95,7,FALSE))=TRUE,"0",VLOOKUP($E30,'CC Horseshoe BA-2'!$A$12:$G$95,7,FALSE))</f>
        <v>40</v>
      </c>
      <c r="U30" s="21" t="str">
        <f>IF(ISNA(VLOOKUP($E30,'NorAm Aspen SS'!$A$12:$G$95,7,FALSE))=TRUE,"0",VLOOKUP($E30,'NorAm Aspen SS'!$A$12:$G$95,7,FALSE))</f>
        <v>0</v>
      </c>
      <c r="V30" s="21">
        <f>IF(ISNA(VLOOKUP($E30,'JR+CC Halfpipe'!$A$12:$G$95,7,FALSE))=TRUE,"0",VLOOKUP($E30,'JR+CC Halfpipe'!$A$12:$G$95,7,FALSE))</f>
        <v>25</v>
      </c>
      <c r="W30" s="21">
        <f>IF(ISNA(VLOOKUP($E30,'JR Nat SS'!$A$12:$G$95,7,FALSE))=TRUE,"0",VLOOKUP($E30,'JR Nat SS'!$A$12:$G$95,7,FALSE))</f>
        <v>56</v>
      </c>
      <c r="X30" s="21">
        <f>IF(ISNA(VLOOKUP($E30,'JR Nat BA'!$A$12:$G$95,7,FALSE))=TRUE,"0",VLOOKUP($E30,'JR Nat BA'!$A$12:$G$95,7,FALSE))</f>
        <v>62</v>
      </c>
      <c r="Y30" s="21" t="str">
        <f>IF(ISNA(VLOOKUP($E30,'NorAm Stoneham SS'!$A$12:$G$95,7,FALSE))=TRUE,"0",VLOOKUP($E30,'NorAm Stoneham SS'!$A$12:$G$95,7,FALSE))</f>
        <v>0</v>
      </c>
      <c r="Z30" s="168" t="str">
        <f>IF(ISNA(VLOOKUP($E30,'NorAm Stoneham BA'!$A$12:$I$95,9,FALSE))=TRUE,"0",VLOOKUP($E30,'NorAm Stoneham BA'!$A$12:$I$95,9,FALSE))</f>
        <v>0</v>
      </c>
      <c r="AA30" s="21" t="str">
        <f>IF(ISNA(VLOOKUP($E30,'SR Nats SS'!$A$12:$G$95,7,FALSE))=TRUE,"0",VLOOKUP($E30,'SR Nats SS'!$A$12:$G$95,7,FALSE))</f>
        <v>0</v>
      </c>
      <c r="AB30" s="21" t="str">
        <f>IF(ISNA(VLOOKUP($E30,'SR Nats BA'!$A$12:$G$95,7,FALSE))=TRUE,"0",VLOOKUP($E30,'SR Nats BA'!$A$12:$G$95,7,FALSE))</f>
        <v>0</v>
      </c>
      <c r="AC30" s="22"/>
      <c r="AD30" s="22"/>
      <c r="AE30" s="22"/>
      <c r="AF30" s="22"/>
      <c r="AG30" s="22"/>
    </row>
    <row r="31" spans="1:33" ht="19" customHeight="1" x14ac:dyDescent="0.15">
      <c r="A31" s="64" t="s">
        <v>43</v>
      </c>
      <c r="B31" s="60"/>
      <c r="C31" s="60" t="s">
        <v>32</v>
      </c>
      <c r="D31" s="60" t="s">
        <v>29</v>
      </c>
      <c r="E31" s="61" t="s">
        <v>44</v>
      </c>
      <c r="F31" s="87">
        <f>IF(ISNA(VLOOKUP($E31,'Ontario Rankings'!$E$6:$M$226,3,FALSE))=TRUE,"0",VLOOKUP($E31,'Ontario Rankings'!$E$6:$M$226,3,FALSE))</f>
        <v>19</v>
      </c>
      <c r="G31" s="21" t="str">
        <f>IF(ISNA(VLOOKUP($E31,'CC Yukon BA 2023'!$A$12:$G$95,7,FALSE))=TRUE,"0",VLOOKUP($E31,'CC Yukon BA 2023'!$A$12:$G$95,7,FALSE))</f>
        <v>0</v>
      </c>
      <c r="H31" s="21" t="str">
        <f>IF(ISNA(VLOOKUP($E31,'CC Yukon SS 2023'!$A$12:$G$95,7,FALSE))=TRUE,"0",VLOOKUP($E31,'CC Yukon SS 2023'!$A$12:$G$95,7,FALSE))</f>
        <v>0</v>
      </c>
      <c r="I31" s="21" t="str">
        <f>IF(ISNA(VLOOKUP($E31,'TT Horseshoe SS-1'!$A$12:$G$95,7,FALSE))=TRUE,"0",VLOOKUP($E31,'TT Horseshoe SS-1'!$A$12:$G$95,7,FALSE))</f>
        <v>0</v>
      </c>
      <c r="J31" s="21" t="str">
        <f>IF(ISNA(VLOOKUP($E31,'TT Horseshoe SS-2'!$A$12:$G$95,7,FALSE))=TRUE,"0",VLOOKUP($E31,'TT Horseshoe SS-2'!$A$12:$G$95,7,FALSE))</f>
        <v>0</v>
      </c>
      <c r="K31" s="21" t="str">
        <f>IF(ISNA(VLOOKUP($E31,'NorAm Copper SS'!$A$12:$G$95,7,FALSE))=TRUE,"0",VLOOKUP($E31,'NorAm Copper SS'!$A$12:$G$95,7,FALSE))</f>
        <v>0</v>
      </c>
      <c r="L31" s="21" t="str">
        <f>IF(ISNA(VLOOKUP($E31,'CC Sun Peaks BA'!$A$12:$G$95,7,FALSE))=TRUE,"0",VLOOKUP($E31,'CC Sun Peaks BA'!$A$12:$G$95,7,FALSE))</f>
        <v>0</v>
      </c>
      <c r="M31" s="21" t="str">
        <f>IF(ISNA(VLOOKUP($E31,'CC Sun Peaks SS'!$A$12:$G$95,7,FALSE))=TRUE,"0",VLOOKUP($E31,'CC Sun Peaks SS'!$A$12:$G$95,7,FALSE))</f>
        <v>0</v>
      </c>
      <c r="N31" s="21">
        <f>IF(ISNA(VLOOKUP($E31,'TT MSLM SS-1'!$A$12:$G$95,7,FALSE))=TRUE,"0",VLOOKUP($E31,'TT MSLM SS-1'!$A$12:$G$95,7,FALSE))</f>
        <v>11</v>
      </c>
      <c r="O31" s="21">
        <f>IF(ISNA(VLOOKUP($E31,'TT MSLM SS-2'!$A$12:$G$95,7,FALSE))=TRUE,"0",VLOOKUP($E31,'TT MSLM SS-2'!$A$12:$G$95,7,FALSE))</f>
        <v>2</v>
      </c>
      <c r="P31" s="21" t="str">
        <f>IF(ISNA(VLOOKUP($E31,'NorAm Aspen SS'!$A$12:$G$95,7,FALSE))=TRUE,"0",VLOOKUP($E31,'NorAm Aspen SS'!$A$12:$G$95,7,FALSE))</f>
        <v>0</v>
      </c>
      <c r="Q31" s="21">
        <f>IF(ISNA(VLOOKUP($E31,'PROV SS'!$A$12:$G$95,7,FALSE))=TRUE,"0",VLOOKUP($E31,'PROV SS'!$A$12:$G$95,7,FALSE))</f>
        <v>61</v>
      </c>
      <c r="R31" s="21">
        <f>IF(ISNA(VLOOKUP($E31,'PROV BA'!$A$12:$G$95,7,FALSE))=TRUE,"0",VLOOKUP($E31,'PROV BA'!$A$12:$G$95,7,FALSE))</f>
        <v>5</v>
      </c>
      <c r="S31" s="168">
        <f>IF(ISNA(VLOOKUP($E31,'CC Horseshoe BA-1'!$A$12:$I$95,9,FALSE))=TRUE,"0",VLOOKUP($E31,'CC Horseshoe BA-1'!$A$12:$I$95,9,FALSE))</f>
        <v>0</v>
      </c>
      <c r="T31" s="21">
        <f>IF(ISNA(VLOOKUP($E31,'CC Horseshoe BA-2'!$A$12:$G$95,7,FALSE))=TRUE,"0",VLOOKUP($E31,'CC Horseshoe BA-2'!$A$12:$G$95,7,FALSE))</f>
        <v>38</v>
      </c>
      <c r="U31" s="21" t="str">
        <f>IF(ISNA(VLOOKUP($E31,'NorAm Aspen SS'!$A$12:$G$95,7,FALSE))=TRUE,"0",VLOOKUP($E31,'NorAm Aspen SS'!$A$12:$G$95,7,FALSE))</f>
        <v>0</v>
      </c>
      <c r="V31" s="21" t="str">
        <f>IF(ISNA(VLOOKUP($E31,'JR+CC Halfpipe'!$A$12:$G$95,7,FALSE))=TRUE,"0",VLOOKUP($E31,'JR+CC Halfpipe'!$A$12:$G$95,7,FALSE))</f>
        <v>0</v>
      </c>
      <c r="W31" s="21" t="str">
        <f>IF(ISNA(VLOOKUP($E31,'JR Nat SS'!$A$12:$G$95,7,FALSE))=TRUE,"0",VLOOKUP($E31,'JR Nat SS'!$A$12:$G$95,7,FALSE))</f>
        <v>0</v>
      </c>
      <c r="X31" s="21" t="str">
        <f>IF(ISNA(VLOOKUP($E31,'JR Nat BA'!$A$12:$G$95,7,FALSE))=TRUE,"0",VLOOKUP($E31,'JR Nat BA'!$A$12:$G$95,7,FALSE))</f>
        <v>0</v>
      </c>
      <c r="Y31" s="21" t="str">
        <f>IF(ISNA(VLOOKUP($E31,'NorAm Stoneham SS'!$A$12:$G$95,7,FALSE))=TRUE,"0",VLOOKUP($E31,'NorAm Stoneham SS'!$A$12:$G$95,7,FALSE))</f>
        <v>0</v>
      </c>
      <c r="Z31" s="168" t="str">
        <f>IF(ISNA(VLOOKUP($E31,'NorAm Stoneham BA'!$A$12:$I$95,9,FALSE))=TRUE,"0",VLOOKUP($E31,'NorAm Stoneham BA'!$A$12:$I$95,9,FALSE))</f>
        <v>0</v>
      </c>
      <c r="AA31" s="21" t="str">
        <f>IF(ISNA(VLOOKUP($E31,'SR Nats SS'!$A$12:$G$95,7,FALSE))=TRUE,"0",VLOOKUP($E31,'SR Nats SS'!$A$12:$G$95,7,FALSE))</f>
        <v>0</v>
      </c>
      <c r="AB31" s="21" t="str">
        <f>IF(ISNA(VLOOKUP($E31,'SR Nats BA'!$A$12:$G$95,7,FALSE))=TRUE,"0",VLOOKUP($E31,'SR Nats BA'!$A$12:$G$95,7,FALSE))</f>
        <v>0</v>
      </c>
      <c r="AC31" s="22"/>
      <c r="AD31" s="22"/>
      <c r="AE31" s="22"/>
      <c r="AF31" s="22"/>
      <c r="AG31" s="22"/>
    </row>
    <row r="32" spans="1:33" ht="19" customHeight="1" x14ac:dyDescent="0.15">
      <c r="A32" s="59" t="s">
        <v>47</v>
      </c>
      <c r="B32" s="60">
        <v>2009</v>
      </c>
      <c r="C32" s="60" t="s">
        <v>32</v>
      </c>
      <c r="D32" s="60" t="s">
        <v>29</v>
      </c>
      <c r="E32" s="61" t="s">
        <v>49</v>
      </c>
      <c r="F32" s="87">
        <f>IF(ISNA(VLOOKUP($E32,'Ontario Rankings'!$E$6:$M$226,3,FALSE))=TRUE,"0",VLOOKUP($E32,'Ontario Rankings'!$E$6:$M$226,3,FALSE))</f>
        <v>20</v>
      </c>
      <c r="G32" s="21">
        <f>IF(ISNA(VLOOKUP($E32,'CC Yukon BA 2023'!$A$12:$G$95,7,FALSE))=TRUE,"0",VLOOKUP($E32,'CC Yukon BA 2023'!$A$12:$G$95,7,FALSE))</f>
        <v>33</v>
      </c>
      <c r="H32" s="21">
        <f>IF(ISNA(VLOOKUP($E32,'CC Yukon SS 2023'!$A$12:$G$95,7,FALSE))=TRUE,"0",VLOOKUP($E32,'CC Yukon SS 2023'!$A$12:$G$95,7,FALSE))</f>
        <v>37</v>
      </c>
      <c r="I32" s="21" t="str">
        <f>IF(ISNA(VLOOKUP($E32,'TT Horseshoe SS-1'!$A$12:$G$95,7,FALSE))=TRUE,"0",VLOOKUP($E32,'TT Horseshoe SS-1'!$A$12:$G$95,7,FALSE))</f>
        <v>0</v>
      </c>
      <c r="J32" s="21" t="str">
        <f>IF(ISNA(VLOOKUP($E32,'TT Horseshoe SS-2'!$A$12:$G$95,7,FALSE))=TRUE,"0",VLOOKUP($E32,'TT Horseshoe SS-2'!$A$12:$G$95,7,FALSE))</f>
        <v>0</v>
      </c>
      <c r="K32" s="21" t="str">
        <f>IF(ISNA(VLOOKUP($E32,'NorAm Copper SS'!$A$12:$G$95,7,FALSE))=TRUE,"0",VLOOKUP($E32,'NorAm Copper SS'!$A$12:$G$95,7,FALSE))</f>
        <v>0</v>
      </c>
      <c r="L32" s="21">
        <f>IF(ISNA(VLOOKUP($E32,'CC Sun Peaks BA'!$A$12:$G$95,7,FALSE))=TRUE,"0",VLOOKUP($E32,'CC Sun Peaks BA'!$A$12:$G$95,7,FALSE))</f>
        <v>48</v>
      </c>
      <c r="M32" s="21">
        <f>IF(ISNA(VLOOKUP($E32,'CC Sun Peaks SS'!$A$12:$G$95,7,FALSE))=TRUE,"0",VLOOKUP($E32,'CC Sun Peaks SS'!$A$12:$G$95,7,FALSE))</f>
        <v>62</v>
      </c>
      <c r="N32" s="21" t="str">
        <f>IF(ISNA(VLOOKUP($E32,'TT MSLM SS-1'!$A$12:$G$95,7,FALSE))=TRUE,"0",VLOOKUP($E32,'TT MSLM SS-1'!$A$12:$G$95,7,FALSE))</f>
        <v>0</v>
      </c>
      <c r="O32" s="21" t="str">
        <f>IF(ISNA(VLOOKUP($E32,'TT MSLM SS-2'!$A$12:$G$95,7,FALSE))=TRUE,"0",VLOOKUP($E32,'TT MSLM SS-2'!$A$12:$G$95,7,FALSE))</f>
        <v>0</v>
      </c>
      <c r="P32" s="21" t="str">
        <f>IF(ISNA(VLOOKUP($E32,'NorAm Aspen SS'!$A$12:$G$95,7,FALSE))=TRUE,"0",VLOOKUP($E32,'NorAm Aspen SS'!$A$12:$G$95,7,FALSE))</f>
        <v>0</v>
      </c>
      <c r="Q32" s="21" t="str">
        <f>IF(ISNA(VLOOKUP($E32,'PROV SS'!$A$12:$G$95,7,FALSE))=TRUE,"0",VLOOKUP($E32,'PROV SS'!$A$12:$G$95,7,FALSE))</f>
        <v>8 out of 41</v>
      </c>
      <c r="R32" s="21">
        <f>IF(ISNA(VLOOKUP($E32,'PROV BA'!$A$12:$G$95,7,FALSE))=TRUE,"0",VLOOKUP($E32,'PROV BA'!$A$12:$G$95,7,FALSE))</f>
        <v>7</v>
      </c>
      <c r="S32" s="168" t="str">
        <f>IF(ISNA(VLOOKUP($E32,'CC Horseshoe BA-1'!$A$12:$I$95,9,FALSE))=TRUE,"0",VLOOKUP($E32,'CC Horseshoe BA-1'!$A$12:$I$95,9,FALSE))</f>
        <v>0</v>
      </c>
      <c r="T32" s="21" t="str">
        <f>IF(ISNA(VLOOKUP($E32,'CC Horseshoe BA-2'!$A$12:$G$95,7,FALSE))=TRUE,"0",VLOOKUP($E32,'CC Horseshoe BA-2'!$A$12:$G$95,7,FALSE))</f>
        <v>0</v>
      </c>
      <c r="U32" s="21" t="str">
        <f>IF(ISNA(VLOOKUP($E32,'NorAm Aspen SS'!$A$12:$G$95,7,FALSE))=TRUE,"0",VLOOKUP($E32,'NorAm Aspen SS'!$A$12:$G$95,7,FALSE))</f>
        <v>0</v>
      </c>
      <c r="V32" s="21" t="str">
        <f>IF(ISNA(VLOOKUP($E32,'JR+CC Halfpipe'!$A$12:$G$95,7,FALSE))=TRUE,"0",VLOOKUP($E32,'JR+CC Halfpipe'!$A$12:$G$95,7,FALSE))</f>
        <v>0</v>
      </c>
      <c r="W32" s="21" t="str">
        <f>IF(ISNA(VLOOKUP($E32,'JR Nat SS'!$A$12:$G$95,7,FALSE))=TRUE,"0",VLOOKUP($E32,'JR Nat SS'!$A$12:$G$95,7,FALSE))</f>
        <v>0</v>
      </c>
      <c r="X32" s="21" t="str">
        <f>IF(ISNA(VLOOKUP($E32,'JR Nat BA'!$A$12:$G$95,7,FALSE))=TRUE,"0",VLOOKUP($E32,'JR Nat BA'!$A$12:$G$95,7,FALSE))</f>
        <v>0</v>
      </c>
      <c r="Y32" s="21" t="str">
        <f>IF(ISNA(VLOOKUP($E32,'NorAm Stoneham SS'!$A$12:$G$95,7,FALSE))=TRUE,"0",VLOOKUP($E32,'NorAm Stoneham SS'!$A$12:$G$95,7,FALSE))</f>
        <v>0</v>
      </c>
      <c r="Z32" s="168" t="str">
        <f>IF(ISNA(VLOOKUP($E32,'NorAm Stoneham BA'!$A$12:$I$95,9,FALSE))=TRUE,"0",VLOOKUP($E32,'NorAm Stoneham BA'!$A$12:$I$95,9,FALSE))</f>
        <v>0</v>
      </c>
      <c r="AA32" s="21" t="str">
        <f>IF(ISNA(VLOOKUP($E32,'SR Nats SS'!$A$12:$G$95,7,FALSE))=TRUE,"0",VLOOKUP($E32,'SR Nats SS'!$A$12:$G$95,7,FALSE))</f>
        <v>0</v>
      </c>
      <c r="AB32" s="21" t="str">
        <f>IF(ISNA(VLOOKUP($E32,'SR Nats BA'!$A$12:$G$95,7,FALSE))=TRUE,"0",VLOOKUP($E32,'SR Nats BA'!$A$12:$G$95,7,FALSE))</f>
        <v>0</v>
      </c>
      <c r="AC32" s="22"/>
      <c r="AD32" s="22"/>
      <c r="AE32" s="22"/>
      <c r="AF32" s="22"/>
      <c r="AG32" s="22"/>
    </row>
    <row r="33" spans="1:33" s="23" customFormat="1" ht="19" customHeight="1" x14ac:dyDescent="0.15">
      <c r="A33" s="64" t="s">
        <v>51</v>
      </c>
      <c r="B33" s="60"/>
      <c r="C33" s="60" t="s">
        <v>32</v>
      </c>
      <c r="D33" s="60" t="s">
        <v>27</v>
      </c>
      <c r="E33" s="61" t="s">
        <v>164</v>
      </c>
      <c r="F33" s="87">
        <f>IF(ISNA(VLOOKUP($E33,'Ontario Rankings'!$E$6:$M$226,3,FALSE))=TRUE,"0",VLOOKUP($E33,'Ontario Rankings'!$E$6:$M$226,3,FALSE))</f>
        <v>21</v>
      </c>
      <c r="G33" s="21" t="str">
        <f>IF(ISNA(VLOOKUP($E33,'CC Yukon BA 2023'!$A$12:$G$95,7,FALSE))=TRUE,"0",VLOOKUP($E33,'CC Yukon BA 2023'!$A$12:$G$95,7,FALSE))</f>
        <v>0</v>
      </c>
      <c r="H33" s="21" t="str">
        <f>IF(ISNA(VLOOKUP($E33,'CC Yukon SS 2023'!$A$12:$G$95,7,FALSE))=TRUE,"0",VLOOKUP($E33,'CC Yukon SS 2023'!$A$12:$G$95,7,FALSE))</f>
        <v>0</v>
      </c>
      <c r="I33" s="21">
        <f>IF(ISNA(VLOOKUP($E33,'TT Horseshoe SS-1'!$A$12:$G$95,7,FALSE))=TRUE,"0",VLOOKUP($E33,'TT Horseshoe SS-1'!$A$12:$G$95,7,FALSE))</f>
        <v>5</v>
      </c>
      <c r="J33" s="21">
        <f>IF(ISNA(VLOOKUP($E33,'TT Horseshoe SS-2'!$A$12:$G$95,7,FALSE))=TRUE,"0",VLOOKUP($E33,'TT Horseshoe SS-2'!$A$12:$G$95,7,FALSE))</f>
        <v>38</v>
      </c>
      <c r="K33" s="21" t="str">
        <f>IF(ISNA(VLOOKUP($E33,'NorAm Copper SS'!$A$12:$G$95,7,FALSE))=TRUE,"0",VLOOKUP($E33,'NorAm Copper SS'!$A$12:$G$95,7,FALSE))</f>
        <v>0</v>
      </c>
      <c r="L33" s="21" t="str">
        <f>IF(ISNA(VLOOKUP($E33,'CC Sun Peaks BA'!$A$12:$G$95,7,FALSE))=TRUE,"0",VLOOKUP($E33,'CC Sun Peaks BA'!$A$12:$G$95,7,FALSE))</f>
        <v>0</v>
      </c>
      <c r="M33" s="21" t="str">
        <f>IF(ISNA(VLOOKUP($E33,'CC Sun Peaks SS'!$A$12:$G$95,7,FALSE))=TRUE,"0",VLOOKUP($E33,'CC Sun Peaks SS'!$A$12:$G$95,7,FALSE))</f>
        <v>0</v>
      </c>
      <c r="N33" s="21">
        <f>IF(ISNA(VLOOKUP($E33,'TT MSLM SS-1'!$A$12:$G$95,7,FALSE))=TRUE,"0",VLOOKUP($E33,'TT MSLM SS-1'!$A$12:$G$95,7,FALSE))</f>
        <v>1</v>
      </c>
      <c r="O33" s="21">
        <f>IF(ISNA(VLOOKUP($E33,'TT MSLM SS-2'!$A$12:$G$95,7,FALSE))=TRUE,"0",VLOOKUP($E33,'TT MSLM SS-2'!$A$12:$G$95,7,FALSE))</f>
        <v>8</v>
      </c>
      <c r="P33" s="21" t="str">
        <f>IF(ISNA(VLOOKUP($E33,'NorAm Aspen SS'!$A$12:$G$95,7,FALSE))=TRUE,"0",VLOOKUP($E33,'NorAm Aspen SS'!$A$12:$G$95,7,FALSE))</f>
        <v>0</v>
      </c>
      <c r="Q33" s="21">
        <f>IF(ISNA(VLOOKUP($E33,'PROV SS'!$A$12:$G$95,7,FALSE))=TRUE,"0",VLOOKUP($E33,'PROV SS'!$A$12:$G$95,7,FALSE))</f>
        <v>4</v>
      </c>
      <c r="R33" s="21">
        <f>IF(ISNA(VLOOKUP($E33,'PROV BA'!$A$12:$G$95,7,FALSE))=TRUE,"0",VLOOKUP($E33,'PROV BA'!$A$12:$G$95,7,FALSE))</f>
        <v>2</v>
      </c>
      <c r="S33" s="168">
        <f>IF(ISNA(VLOOKUP($E33,'CC Horseshoe BA-1'!$A$12:$I$95,9,FALSE))=TRUE,"0",VLOOKUP($E33,'CC Horseshoe BA-1'!$A$12:$I$95,9,FALSE))</f>
        <v>0</v>
      </c>
      <c r="T33" s="21">
        <f>IF(ISNA(VLOOKUP($E33,'CC Horseshoe BA-2'!$A$12:$G$95,7,FALSE))=TRUE,"0",VLOOKUP($E33,'CC Horseshoe BA-2'!$A$12:$G$95,7,FALSE))</f>
        <v>28</v>
      </c>
      <c r="U33" s="21" t="str">
        <f>IF(ISNA(VLOOKUP($E33,'NorAm Aspen SS'!$A$12:$G$95,7,FALSE))=TRUE,"0",VLOOKUP($E33,'NorAm Aspen SS'!$A$12:$G$95,7,FALSE))</f>
        <v>0</v>
      </c>
      <c r="V33" s="21" t="str">
        <f>IF(ISNA(VLOOKUP($E33,'JR+CC Halfpipe'!$A$12:$G$95,7,FALSE))=TRUE,"0",VLOOKUP($E33,'JR+CC Halfpipe'!$A$12:$G$95,7,FALSE))</f>
        <v>0</v>
      </c>
      <c r="W33" s="21" t="str">
        <f>IF(ISNA(VLOOKUP($E33,'JR Nat SS'!$A$12:$G$95,7,FALSE))=TRUE,"0",VLOOKUP($E33,'JR Nat SS'!$A$12:$G$95,7,FALSE))</f>
        <v>0</v>
      </c>
      <c r="X33" s="21" t="str">
        <f>IF(ISNA(VLOOKUP($E33,'JR Nat BA'!$A$12:$G$95,7,FALSE))=TRUE,"0",VLOOKUP($E33,'JR Nat BA'!$A$12:$G$95,7,FALSE))</f>
        <v>0</v>
      </c>
      <c r="Y33" s="21" t="str">
        <f>IF(ISNA(VLOOKUP($E33,'NorAm Stoneham SS'!$A$12:$G$95,7,FALSE))=TRUE,"0",VLOOKUP($E33,'NorAm Stoneham SS'!$A$12:$G$95,7,FALSE))</f>
        <v>0</v>
      </c>
      <c r="Z33" s="168" t="str">
        <f>IF(ISNA(VLOOKUP($E33,'NorAm Stoneham BA'!$A$12:$I$95,9,FALSE))=TRUE,"0",VLOOKUP($E33,'NorAm Stoneham BA'!$A$12:$I$95,9,FALSE))</f>
        <v>0</v>
      </c>
      <c r="AA33" s="21" t="str">
        <f>IF(ISNA(VLOOKUP($E33,'SR Nats SS'!$A$12:$G$95,7,FALSE))=TRUE,"0",VLOOKUP($E33,'SR Nats SS'!$A$12:$G$95,7,FALSE))</f>
        <v>0</v>
      </c>
      <c r="AB33" s="21" t="str">
        <f>IF(ISNA(VLOOKUP($E33,'SR Nats BA'!$A$12:$G$95,7,FALSE))=TRUE,"0",VLOOKUP($E33,'SR Nats BA'!$A$12:$G$95,7,FALSE))</f>
        <v>0</v>
      </c>
      <c r="AC33" s="22"/>
      <c r="AD33" s="22"/>
      <c r="AE33" s="22"/>
      <c r="AF33" s="22"/>
      <c r="AG33" s="22"/>
    </row>
    <row r="34" spans="1:33" ht="19" customHeight="1" x14ac:dyDescent="0.15">
      <c r="A34" s="64" t="s">
        <v>51</v>
      </c>
      <c r="B34" s="60"/>
      <c r="C34" s="60" t="s">
        <v>32</v>
      </c>
      <c r="D34" s="60" t="s">
        <v>27</v>
      </c>
      <c r="E34" s="61" t="s">
        <v>66</v>
      </c>
      <c r="F34" s="87">
        <f>IF(ISNA(VLOOKUP($E34,'Ontario Rankings'!$E$6:$M$226,3,FALSE))=TRUE,"0",VLOOKUP($E34,'Ontario Rankings'!$E$6:$M$226,3,FALSE))</f>
        <v>22</v>
      </c>
      <c r="G34" s="21" t="str">
        <f>IF(ISNA(VLOOKUP($E34,'CC Yukon BA 2023'!$A$12:$G$95,7,FALSE))=TRUE,"0",VLOOKUP($E34,'CC Yukon BA 2023'!$A$12:$G$95,7,FALSE))</f>
        <v>0</v>
      </c>
      <c r="H34" s="21" t="str">
        <f>IF(ISNA(VLOOKUP($E34,'CC Yukon SS 2023'!$A$12:$G$95,7,FALSE))=TRUE,"0",VLOOKUP($E34,'CC Yukon SS 2023'!$A$12:$G$95,7,FALSE))</f>
        <v>0</v>
      </c>
      <c r="I34" s="21">
        <f>IF(ISNA(VLOOKUP($E34,'TT Horseshoe SS-1'!$A$12:$G$95,7,FALSE))=TRUE,"0",VLOOKUP($E34,'TT Horseshoe SS-1'!$A$12:$G$95,7,FALSE))</f>
        <v>40</v>
      </c>
      <c r="J34" s="21">
        <f>IF(ISNA(VLOOKUP($E34,'TT Horseshoe SS-2'!$A$12:$G$95,7,FALSE))=TRUE,"0",VLOOKUP($E34,'TT Horseshoe SS-2'!$A$12:$G$95,7,FALSE))</f>
        <v>8</v>
      </c>
      <c r="K34" s="21" t="str">
        <f>IF(ISNA(VLOOKUP($E34,'NorAm Copper SS'!$A$12:$G$95,7,FALSE))=TRUE,"0",VLOOKUP($E34,'NorAm Copper SS'!$A$12:$G$95,7,FALSE))</f>
        <v>0</v>
      </c>
      <c r="L34" s="21" t="str">
        <f>IF(ISNA(VLOOKUP($E34,'CC Sun Peaks BA'!$A$12:$G$95,7,FALSE))=TRUE,"0",VLOOKUP($E34,'CC Sun Peaks BA'!$A$12:$G$95,7,FALSE))</f>
        <v>0</v>
      </c>
      <c r="M34" s="21" t="str">
        <f>IF(ISNA(VLOOKUP($E34,'CC Sun Peaks SS'!$A$12:$G$95,7,FALSE))=TRUE,"0",VLOOKUP($E34,'CC Sun Peaks SS'!$A$12:$G$95,7,FALSE))</f>
        <v>0</v>
      </c>
      <c r="N34" s="21">
        <f>IF(ISNA(VLOOKUP($E34,'TT MSLM SS-1'!$A$12:$G$95,7,FALSE))=TRUE,"0",VLOOKUP($E34,'TT MSLM SS-1'!$A$12:$G$95,7,FALSE))</f>
        <v>5</v>
      </c>
      <c r="O34" s="21">
        <f>IF(ISNA(VLOOKUP($E34,'TT MSLM SS-2'!$A$12:$G$95,7,FALSE))=TRUE,"0",VLOOKUP($E34,'TT MSLM SS-2'!$A$12:$G$95,7,FALSE))</f>
        <v>5</v>
      </c>
      <c r="P34" s="21" t="str">
        <f>IF(ISNA(VLOOKUP($E34,'NorAm Aspen SS'!$A$12:$G$95,7,FALSE))=TRUE,"0",VLOOKUP($E34,'NorAm Aspen SS'!$A$12:$G$95,7,FALSE))</f>
        <v>0</v>
      </c>
      <c r="Q34" s="21" t="str">
        <f>IF(ISNA(VLOOKUP($E34,'PROV SS'!$A$12:$G$95,7,FALSE))=TRUE,"0",VLOOKUP($E34,'PROV SS'!$A$12:$G$95,7,FALSE))</f>
        <v>0</v>
      </c>
      <c r="R34" s="21" t="str">
        <f>IF(ISNA(VLOOKUP($E34,'PROV BA'!$A$12:$G$95,7,FALSE))=TRUE,"0",VLOOKUP($E34,'PROV BA'!$A$12:$G$95,7,FALSE))</f>
        <v>0</v>
      </c>
      <c r="S34" s="168">
        <f>IF(ISNA(VLOOKUP($E34,'CC Horseshoe BA-1'!$A$12:$I$95,9,FALSE))=TRUE,"0",VLOOKUP($E34,'CC Horseshoe BA-1'!$A$12:$I$95,9,FALSE))</f>
        <v>0</v>
      </c>
      <c r="T34" s="21">
        <f>IF(ISNA(VLOOKUP($E34,'CC Horseshoe BA-2'!$A$12:$G$95,7,FALSE))=TRUE,"0",VLOOKUP($E34,'CC Horseshoe BA-2'!$A$12:$G$95,7,FALSE))</f>
        <v>33</v>
      </c>
      <c r="U34" s="21" t="str">
        <f>IF(ISNA(VLOOKUP($E34,'NorAm Aspen SS'!$A$12:$G$95,7,FALSE))=TRUE,"0",VLOOKUP($E34,'NorAm Aspen SS'!$A$12:$G$95,7,FALSE))</f>
        <v>0</v>
      </c>
      <c r="V34" s="21" t="str">
        <f>IF(ISNA(VLOOKUP($E34,'JR+CC Halfpipe'!$A$12:$G$95,7,FALSE))=TRUE,"0",VLOOKUP($E34,'JR+CC Halfpipe'!$A$12:$G$95,7,FALSE))</f>
        <v>0</v>
      </c>
      <c r="W34" s="21" t="str">
        <f>IF(ISNA(VLOOKUP($E34,'JR Nat SS'!$A$12:$G$95,7,FALSE))=TRUE,"0",VLOOKUP($E34,'JR Nat SS'!$A$12:$G$95,7,FALSE))</f>
        <v>0</v>
      </c>
      <c r="X34" s="21" t="str">
        <f>IF(ISNA(VLOOKUP($E34,'JR Nat BA'!$A$12:$G$95,7,FALSE))=TRUE,"0",VLOOKUP($E34,'JR Nat BA'!$A$12:$G$95,7,FALSE))</f>
        <v>0</v>
      </c>
      <c r="Y34" s="21" t="str">
        <f>IF(ISNA(VLOOKUP($E34,'NorAm Stoneham SS'!$A$12:$G$95,7,FALSE))=TRUE,"0",VLOOKUP($E34,'NorAm Stoneham SS'!$A$12:$G$95,7,FALSE))</f>
        <v>0</v>
      </c>
      <c r="Z34" s="168" t="str">
        <f>IF(ISNA(VLOOKUP($E34,'NorAm Stoneham BA'!$A$12:$I$95,9,FALSE))=TRUE,"0",VLOOKUP($E34,'NorAm Stoneham BA'!$A$12:$I$95,9,FALSE))</f>
        <v>0</v>
      </c>
      <c r="AA34" s="21" t="str">
        <f>IF(ISNA(VLOOKUP($E34,'SR Nats SS'!$A$12:$G$95,7,FALSE))=TRUE,"0",VLOOKUP($E34,'SR Nats SS'!$A$12:$G$95,7,FALSE))</f>
        <v>0</v>
      </c>
      <c r="AB34" s="21" t="str">
        <f>IF(ISNA(VLOOKUP($E34,'SR Nats BA'!$A$12:$G$95,7,FALSE))=TRUE,"0",VLOOKUP($E34,'SR Nats BA'!$A$12:$G$95,7,FALSE))</f>
        <v>0</v>
      </c>
      <c r="AC34" s="22"/>
      <c r="AD34" s="22"/>
      <c r="AE34" s="22"/>
      <c r="AF34" s="22"/>
      <c r="AG34" s="22"/>
    </row>
    <row r="35" spans="1:33" ht="19" customHeight="1" x14ac:dyDescent="0.15">
      <c r="A35" s="64" t="s">
        <v>51</v>
      </c>
      <c r="B35" s="60"/>
      <c r="C35" s="60" t="s">
        <v>32</v>
      </c>
      <c r="D35" s="60" t="s">
        <v>29</v>
      </c>
      <c r="E35" s="61" t="s">
        <v>55</v>
      </c>
      <c r="F35" s="87">
        <f>IF(ISNA(VLOOKUP($E35,'Ontario Rankings'!$E$6:$M$226,3,FALSE))=TRUE,"0",VLOOKUP($E35,'Ontario Rankings'!$E$6:$M$226,3,FALSE))</f>
        <v>23</v>
      </c>
      <c r="G35" s="21" t="str">
        <f>IF(ISNA(VLOOKUP($E35,'CC Yukon BA 2023'!$A$12:$G$95,7,FALSE))=TRUE,"0",VLOOKUP($E35,'CC Yukon BA 2023'!$A$12:$G$95,7,FALSE))</f>
        <v>0</v>
      </c>
      <c r="H35" s="21" t="str">
        <f>IF(ISNA(VLOOKUP($E35,'CC Yukon SS 2023'!$A$12:$G$95,7,FALSE))=TRUE,"0",VLOOKUP($E35,'CC Yukon SS 2023'!$A$12:$G$95,7,FALSE))</f>
        <v>0</v>
      </c>
      <c r="I35" s="21">
        <f>IF(ISNA(VLOOKUP($E35,'TT Horseshoe SS-1'!$A$12:$G$95,7,FALSE))=TRUE,"0",VLOOKUP($E35,'TT Horseshoe SS-1'!$A$12:$G$95,7,FALSE))</f>
        <v>6</v>
      </c>
      <c r="J35" s="21">
        <f>IF(ISNA(VLOOKUP($E35,'TT Horseshoe SS-2'!$A$12:$G$95,7,FALSE))=TRUE,"0",VLOOKUP($E35,'TT Horseshoe SS-2'!$A$12:$G$95,7,FALSE))</f>
        <v>4</v>
      </c>
      <c r="K35" s="21" t="str">
        <f>IF(ISNA(VLOOKUP($E35,'NorAm Copper SS'!$A$12:$G$95,7,FALSE))=TRUE,"0",VLOOKUP($E35,'NorAm Copper SS'!$A$12:$G$95,7,FALSE))</f>
        <v>0</v>
      </c>
      <c r="L35" s="21">
        <f>IF(ISNA(VLOOKUP($E35,'CC Sun Peaks BA'!$A$12:$G$95,7,FALSE))=TRUE,"0",VLOOKUP($E35,'CC Sun Peaks BA'!$A$12:$G$95,7,FALSE))</f>
        <v>61</v>
      </c>
      <c r="M35" s="21">
        <f>IF(ISNA(VLOOKUP($E35,'CC Sun Peaks SS'!$A$12:$G$95,7,FALSE))=TRUE,"0",VLOOKUP($E35,'CC Sun Peaks SS'!$A$12:$G$95,7,FALSE))</f>
        <v>45</v>
      </c>
      <c r="N35" s="21" t="str">
        <f>IF(ISNA(VLOOKUP($E35,'TT MSLM SS-1'!$A$12:$G$95,7,FALSE))=TRUE,"0",VLOOKUP($E35,'TT MSLM SS-1'!$A$12:$G$95,7,FALSE))</f>
        <v>0</v>
      </c>
      <c r="O35" s="21" t="str">
        <f>IF(ISNA(VLOOKUP($E35,'TT MSLM SS-2'!$A$12:$G$95,7,FALSE))=TRUE,"0",VLOOKUP($E35,'TT MSLM SS-2'!$A$12:$G$95,7,FALSE))</f>
        <v>0</v>
      </c>
      <c r="P35" s="21" t="str">
        <f>IF(ISNA(VLOOKUP($E35,'NorAm Aspen SS'!$A$12:$G$95,7,FALSE))=TRUE,"0",VLOOKUP($E35,'NorAm Aspen SS'!$A$12:$G$95,7,FALSE))</f>
        <v>0</v>
      </c>
      <c r="Q35" s="21">
        <f>IF(ISNA(VLOOKUP($E35,'PROV SS'!$A$12:$G$95,7,FALSE))=TRUE,"0",VLOOKUP($E35,'PROV SS'!$A$12:$G$95,7,FALSE))</f>
        <v>1</v>
      </c>
      <c r="R35" s="21">
        <f>IF(ISNA(VLOOKUP($E35,'PROV BA'!$A$12:$G$95,7,FALSE))=TRUE,"0",VLOOKUP($E35,'PROV BA'!$A$12:$G$95,7,FALSE))</f>
        <v>8</v>
      </c>
      <c r="S35" s="168">
        <f>IF(ISNA(VLOOKUP($E35,'CC Horseshoe BA-1'!$A$12:$I$95,9,FALSE))=TRUE,"0",VLOOKUP($E35,'CC Horseshoe BA-1'!$A$12:$I$95,9,FALSE))</f>
        <v>0</v>
      </c>
      <c r="T35" s="21">
        <f>IF(ISNA(VLOOKUP($E35,'CC Horseshoe BA-2'!$A$12:$G$95,7,FALSE))=TRUE,"0",VLOOKUP($E35,'CC Horseshoe BA-2'!$A$12:$G$95,7,FALSE))</f>
        <v>43</v>
      </c>
      <c r="U35" s="21" t="str">
        <f>IF(ISNA(VLOOKUP($E35,'NorAm Aspen SS'!$A$12:$G$95,7,FALSE))=TRUE,"0",VLOOKUP($E35,'NorAm Aspen SS'!$A$12:$G$95,7,FALSE))</f>
        <v>0</v>
      </c>
      <c r="V35" s="21" t="str">
        <f>IF(ISNA(VLOOKUP($E35,'JR+CC Halfpipe'!$A$12:$G$95,7,FALSE))=TRUE,"0",VLOOKUP($E35,'JR+CC Halfpipe'!$A$12:$G$95,7,FALSE))</f>
        <v>0</v>
      </c>
      <c r="W35" s="21" t="str">
        <f>IF(ISNA(VLOOKUP($E35,'JR Nat SS'!$A$12:$G$95,7,FALSE))=TRUE,"0",VLOOKUP($E35,'JR Nat SS'!$A$12:$G$95,7,FALSE))</f>
        <v>0</v>
      </c>
      <c r="X35" s="21" t="str">
        <f>IF(ISNA(VLOOKUP($E35,'JR Nat BA'!$A$12:$G$95,7,FALSE))=TRUE,"0",VLOOKUP($E35,'JR Nat BA'!$A$12:$G$95,7,FALSE))</f>
        <v>0</v>
      </c>
      <c r="Y35" s="21" t="str">
        <f>IF(ISNA(VLOOKUP($E35,'NorAm Stoneham SS'!$A$12:$G$95,7,FALSE))=TRUE,"0",VLOOKUP($E35,'NorAm Stoneham SS'!$A$12:$G$95,7,FALSE))</f>
        <v>0</v>
      </c>
      <c r="Z35" s="168" t="str">
        <f>IF(ISNA(VLOOKUP($E35,'NorAm Stoneham BA'!$A$12:$I$95,9,FALSE))=TRUE,"0",VLOOKUP($E35,'NorAm Stoneham BA'!$A$12:$I$95,9,FALSE))</f>
        <v>0</v>
      </c>
      <c r="AA35" s="21" t="str">
        <f>IF(ISNA(VLOOKUP($E35,'SR Nats SS'!$A$12:$G$95,7,FALSE))=TRUE,"0",VLOOKUP($E35,'SR Nats SS'!$A$12:$G$95,7,FALSE))</f>
        <v>0</v>
      </c>
      <c r="AB35" s="21" t="str">
        <f>IF(ISNA(VLOOKUP($E35,'SR Nats BA'!$A$12:$G$95,7,FALSE))=TRUE,"0",VLOOKUP($E35,'SR Nats BA'!$A$12:$G$95,7,FALSE))</f>
        <v>0</v>
      </c>
      <c r="AC35" s="22"/>
      <c r="AD35" s="22"/>
      <c r="AE35" s="22"/>
      <c r="AF35" s="22"/>
      <c r="AG35" s="22"/>
    </row>
    <row r="36" spans="1:33" ht="19" customHeight="1" x14ac:dyDescent="0.15">
      <c r="A36" s="64" t="s">
        <v>51</v>
      </c>
      <c r="B36" s="60"/>
      <c r="C36" s="60" t="s">
        <v>32</v>
      </c>
      <c r="D36" s="60" t="s">
        <v>48</v>
      </c>
      <c r="E36" s="61" t="s">
        <v>162</v>
      </c>
      <c r="F36" s="87">
        <f>IF(ISNA(VLOOKUP($E36,'Ontario Rankings'!$E$6:$M$226,3,FALSE))=TRUE,"0",VLOOKUP($E36,'Ontario Rankings'!$E$6:$M$226,3,FALSE))</f>
        <v>24</v>
      </c>
      <c r="G36" s="21" t="str">
        <f>IF(ISNA(VLOOKUP($E36,'CC Yukon BA 2023'!$A$12:$G$95,7,FALSE))=TRUE,"0",VLOOKUP($E36,'CC Yukon BA 2023'!$A$12:$G$95,7,FALSE))</f>
        <v>0</v>
      </c>
      <c r="H36" s="21" t="str">
        <f>IF(ISNA(VLOOKUP($E36,'CC Yukon SS 2023'!$A$12:$G$95,7,FALSE))=TRUE,"0",VLOOKUP($E36,'CC Yukon SS 2023'!$A$12:$G$95,7,FALSE))</f>
        <v>0</v>
      </c>
      <c r="I36" s="21">
        <f>IF(ISNA(VLOOKUP($E36,'TT Horseshoe SS-1'!$A$12:$G$95,7,FALSE))=TRUE,"0",VLOOKUP($E36,'TT Horseshoe SS-1'!$A$12:$G$95,7,FALSE))</f>
        <v>3</v>
      </c>
      <c r="J36" s="21">
        <f>IF(ISNA(VLOOKUP($E36,'TT Horseshoe SS-2'!$A$12:$G$95,7,FALSE))=TRUE,"0",VLOOKUP($E36,'TT Horseshoe SS-2'!$A$12:$G$95,7,FALSE))</f>
        <v>6</v>
      </c>
      <c r="K36" s="21" t="str">
        <f>IF(ISNA(VLOOKUP($E36,'NorAm Copper SS'!$A$12:$G$95,7,FALSE))=TRUE,"0",VLOOKUP($E36,'NorAm Copper SS'!$A$12:$G$95,7,FALSE))</f>
        <v>0</v>
      </c>
      <c r="L36" s="21" t="str">
        <f>IF(ISNA(VLOOKUP($E36,'CC Sun Peaks BA'!$A$12:$G$95,7,FALSE))=TRUE,"0",VLOOKUP($E36,'CC Sun Peaks BA'!$A$12:$G$95,7,FALSE))</f>
        <v>0</v>
      </c>
      <c r="M36" s="21" t="str">
        <f>IF(ISNA(VLOOKUP($E36,'CC Sun Peaks SS'!$A$12:$G$95,7,FALSE))=TRUE,"0",VLOOKUP($E36,'CC Sun Peaks SS'!$A$12:$G$95,7,FALSE))</f>
        <v>0</v>
      </c>
      <c r="N36" s="21">
        <f>IF(ISNA(VLOOKUP($E36,'TT MSLM SS-1'!$A$12:$G$95,7,FALSE))=TRUE,"0",VLOOKUP($E36,'TT MSLM SS-1'!$A$12:$G$95,7,FALSE))</f>
        <v>2</v>
      </c>
      <c r="O36" s="21">
        <f>IF(ISNA(VLOOKUP($E36,'TT MSLM SS-2'!$A$12:$G$95,7,FALSE))=TRUE,"0",VLOOKUP($E36,'TT MSLM SS-2'!$A$12:$G$95,7,FALSE))</f>
        <v>44</v>
      </c>
      <c r="P36" s="21" t="str">
        <f>IF(ISNA(VLOOKUP($E36,'NorAm Aspen SS'!$A$12:$G$95,7,FALSE))=TRUE,"0",VLOOKUP($E36,'NorAm Aspen SS'!$A$12:$G$95,7,FALSE))</f>
        <v>0</v>
      </c>
      <c r="Q36" s="21">
        <f>IF(ISNA(VLOOKUP($E36,'PROV SS'!$A$12:$G$95,7,FALSE))=TRUE,"0",VLOOKUP($E36,'PROV SS'!$A$12:$G$95,7,FALSE))</f>
        <v>23</v>
      </c>
      <c r="R36" s="21" t="str">
        <f>IF(ISNA(VLOOKUP($E36,'PROV BA'!$A$12:$G$95,7,FALSE))=TRUE,"0",VLOOKUP($E36,'PROV BA'!$A$12:$G$95,7,FALSE))</f>
        <v>DNS</v>
      </c>
      <c r="S36" s="168" t="str">
        <f>IF(ISNA(VLOOKUP($E36,'CC Horseshoe BA-1'!$A$12:$I$95,9,FALSE))=TRUE,"0",VLOOKUP($E36,'CC Horseshoe BA-1'!$A$12:$I$95,9,FALSE))</f>
        <v>0</v>
      </c>
      <c r="T36" s="21" t="str">
        <f>IF(ISNA(VLOOKUP($E36,'CC Horseshoe BA-2'!$A$12:$G$95,7,FALSE))=TRUE,"0",VLOOKUP($E36,'CC Horseshoe BA-2'!$A$12:$G$95,7,FALSE))</f>
        <v>0</v>
      </c>
      <c r="U36" s="21" t="str">
        <f>IF(ISNA(VLOOKUP($E36,'NorAm Aspen SS'!$A$12:$G$95,7,FALSE))=TRUE,"0",VLOOKUP($E36,'NorAm Aspen SS'!$A$12:$G$95,7,FALSE))</f>
        <v>0</v>
      </c>
      <c r="V36" s="21">
        <f>IF(ISNA(VLOOKUP($E36,'JR+CC Halfpipe'!$A$12:$G$95,7,FALSE))=TRUE,"0",VLOOKUP($E36,'JR+CC Halfpipe'!$A$12:$G$95,7,FALSE))</f>
        <v>72</v>
      </c>
      <c r="W36" s="21">
        <f>IF(ISNA(VLOOKUP($E36,'JR Nat SS'!$A$12:$G$95,7,FALSE))=TRUE,"0",VLOOKUP($E36,'JR Nat SS'!$A$12:$G$95,7,FALSE))</f>
        <v>40</v>
      </c>
      <c r="X36" s="21" t="str">
        <f>IF(ISNA(VLOOKUP($E36,'JR Nat BA'!$A$12:$G$95,7,FALSE))=TRUE,"0",VLOOKUP($E36,'JR Nat BA'!$A$12:$G$95,7,FALSE))</f>
        <v>DNS</v>
      </c>
      <c r="Y36" s="21" t="str">
        <f>IF(ISNA(VLOOKUP($E36,'NorAm Stoneham SS'!$A$12:$G$95,7,FALSE))=TRUE,"0",VLOOKUP($E36,'NorAm Stoneham SS'!$A$12:$G$95,7,FALSE))</f>
        <v>0</v>
      </c>
      <c r="Z36" s="168" t="str">
        <f>IF(ISNA(VLOOKUP($E36,'NorAm Stoneham BA'!$A$12:$I$95,9,FALSE))=TRUE,"0",VLOOKUP($E36,'NorAm Stoneham BA'!$A$12:$I$95,9,FALSE))</f>
        <v>0</v>
      </c>
      <c r="AA36" s="21" t="str">
        <f>IF(ISNA(VLOOKUP($E36,'SR Nats SS'!$A$12:$G$95,7,FALSE))=TRUE,"0",VLOOKUP($E36,'SR Nats SS'!$A$12:$G$95,7,FALSE))</f>
        <v>0</v>
      </c>
      <c r="AB36" s="21" t="str">
        <f>IF(ISNA(VLOOKUP($E36,'SR Nats BA'!$A$12:$G$95,7,FALSE))=TRUE,"0",VLOOKUP($E36,'SR Nats BA'!$A$12:$G$95,7,FALSE))</f>
        <v>0</v>
      </c>
      <c r="AC36" s="22"/>
      <c r="AD36" s="22"/>
      <c r="AE36" s="22"/>
      <c r="AF36" s="22"/>
      <c r="AG36" s="22"/>
    </row>
    <row r="37" spans="1:33" ht="19" customHeight="1" x14ac:dyDescent="0.15">
      <c r="A37" s="64" t="s">
        <v>43</v>
      </c>
      <c r="B37" s="60"/>
      <c r="C37" s="60" t="s">
        <v>32</v>
      </c>
      <c r="D37" s="60" t="s">
        <v>27</v>
      </c>
      <c r="E37" s="61" t="s">
        <v>168</v>
      </c>
      <c r="F37" s="87">
        <f>IF(ISNA(VLOOKUP($E37,'Ontario Rankings'!$E$6:$M$226,3,FALSE))=TRUE,"0",VLOOKUP($E37,'Ontario Rankings'!$E$6:$M$226,3,FALSE))</f>
        <v>25</v>
      </c>
      <c r="G37" s="21" t="str">
        <f>IF(ISNA(VLOOKUP($E37,'CC Yukon BA 2023'!$A$12:$G$95,7,FALSE))=TRUE,"0",VLOOKUP($E37,'CC Yukon BA 2023'!$A$12:$G$95,7,FALSE))</f>
        <v>0</v>
      </c>
      <c r="H37" s="21" t="str">
        <f>IF(ISNA(VLOOKUP($E37,'CC Yukon SS 2023'!$A$12:$G$95,7,FALSE))=TRUE,"0",VLOOKUP($E37,'CC Yukon SS 2023'!$A$12:$G$95,7,FALSE))</f>
        <v>0</v>
      </c>
      <c r="I37" s="21">
        <f>IF(ISNA(VLOOKUP($E37,'TT Horseshoe SS-1'!$A$12:$G$95,7,FALSE))=TRUE,"0",VLOOKUP($E37,'TT Horseshoe SS-1'!$A$12:$G$95,7,FALSE))</f>
        <v>14</v>
      </c>
      <c r="J37" s="21">
        <f>IF(ISNA(VLOOKUP($E37,'TT Horseshoe SS-2'!$A$12:$G$95,7,FALSE))=TRUE,"0",VLOOKUP($E37,'TT Horseshoe SS-2'!$A$12:$G$95,7,FALSE))</f>
        <v>7</v>
      </c>
      <c r="K37" s="21" t="str">
        <f>IF(ISNA(VLOOKUP($E37,'NorAm Copper SS'!$A$12:$G$95,7,FALSE))=TRUE,"0",VLOOKUP($E37,'NorAm Copper SS'!$A$12:$G$95,7,FALSE))</f>
        <v>0</v>
      </c>
      <c r="L37" s="21" t="str">
        <f>IF(ISNA(VLOOKUP($E37,'CC Sun Peaks BA'!$A$12:$G$95,7,FALSE))=TRUE,"0",VLOOKUP($E37,'CC Sun Peaks BA'!$A$12:$G$95,7,FALSE))</f>
        <v>0</v>
      </c>
      <c r="M37" s="21" t="str">
        <f>IF(ISNA(VLOOKUP($E37,'CC Sun Peaks SS'!$A$12:$G$95,7,FALSE))=TRUE,"0",VLOOKUP($E37,'CC Sun Peaks SS'!$A$12:$G$95,7,FALSE))</f>
        <v>0</v>
      </c>
      <c r="N37" s="21">
        <f>IF(ISNA(VLOOKUP($E37,'TT MSLM SS-1'!$A$12:$G$95,7,FALSE))=TRUE,"0",VLOOKUP($E37,'TT MSLM SS-1'!$A$12:$G$95,7,FALSE))</f>
        <v>7</v>
      </c>
      <c r="O37" s="21" t="str">
        <f>IF(ISNA(VLOOKUP($E37,'TT MSLM SS-2'!$A$12:$G$95,7,FALSE))=TRUE,"0",VLOOKUP($E37,'TT MSLM SS-2'!$A$12:$G$95,7,FALSE))</f>
        <v>0</v>
      </c>
      <c r="P37" s="21" t="str">
        <f>IF(ISNA(VLOOKUP($E37,'NorAm Aspen SS'!$A$12:$G$95,7,FALSE))=TRUE,"0",VLOOKUP($E37,'NorAm Aspen SS'!$A$12:$G$95,7,FALSE))</f>
        <v>0</v>
      </c>
      <c r="Q37" s="21">
        <f>IF(ISNA(VLOOKUP($E37,'PROV SS'!$A$12:$G$95,7,FALSE))=TRUE,"0",VLOOKUP($E37,'PROV SS'!$A$12:$G$95,7,FALSE))</f>
        <v>7</v>
      </c>
      <c r="R37" s="21">
        <f>IF(ISNA(VLOOKUP($E37,'PROV BA'!$A$12:$G$95,7,FALSE))=TRUE,"0",VLOOKUP($E37,'PROV BA'!$A$12:$G$95,7,FALSE))</f>
        <v>4</v>
      </c>
      <c r="S37" s="168" t="str">
        <f>IF(ISNA(VLOOKUP($E37,'CC Horseshoe BA-1'!$A$12:$I$95,9,FALSE))=TRUE,"0",VLOOKUP($E37,'CC Horseshoe BA-1'!$A$12:$I$95,9,FALSE))</f>
        <v>0</v>
      </c>
      <c r="T37" s="21" t="str">
        <f>IF(ISNA(VLOOKUP($E37,'CC Horseshoe BA-2'!$A$12:$G$95,7,FALSE))=TRUE,"0",VLOOKUP($E37,'CC Horseshoe BA-2'!$A$12:$G$95,7,FALSE))</f>
        <v>0</v>
      </c>
      <c r="U37" s="21" t="str">
        <f>IF(ISNA(VLOOKUP($E37,'NorAm Aspen SS'!$A$12:$G$95,7,FALSE))=TRUE,"0",VLOOKUP($E37,'NorAm Aspen SS'!$A$12:$G$95,7,FALSE))</f>
        <v>0</v>
      </c>
      <c r="V37" s="21" t="str">
        <f>IF(ISNA(VLOOKUP($E37,'JR+CC Halfpipe'!$A$12:$G$95,7,FALSE))=TRUE,"0",VLOOKUP($E37,'JR+CC Halfpipe'!$A$12:$G$95,7,FALSE))</f>
        <v>0</v>
      </c>
      <c r="W37" s="21" t="str">
        <f>IF(ISNA(VLOOKUP($E37,'JR Nat SS'!$A$12:$G$95,7,FALSE))=TRUE,"0",VLOOKUP($E37,'JR Nat SS'!$A$12:$G$95,7,FALSE))</f>
        <v>0</v>
      </c>
      <c r="X37" s="21" t="str">
        <f>IF(ISNA(VLOOKUP($E37,'JR Nat BA'!$A$12:$G$95,7,FALSE))=TRUE,"0",VLOOKUP($E37,'JR Nat BA'!$A$12:$G$95,7,FALSE))</f>
        <v>0</v>
      </c>
      <c r="Y37" s="21" t="str">
        <f>IF(ISNA(VLOOKUP($E37,'NorAm Stoneham SS'!$A$12:$G$95,7,FALSE))=TRUE,"0",VLOOKUP($E37,'NorAm Stoneham SS'!$A$12:$G$95,7,FALSE))</f>
        <v>0</v>
      </c>
      <c r="Z37" s="168" t="str">
        <f>IF(ISNA(VLOOKUP($E37,'NorAm Stoneham BA'!$A$12:$I$95,9,FALSE))=TRUE,"0",VLOOKUP($E37,'NorAm Stoneham BA'!$A$12:$I$95,9,FALSE))</f>
        <v>0</v>
      </c>
      <c r="AA37" s="21" t="str">
        <f>IF(ISNA(VLOOKUP($E37,'SR Nats SS'!$A$12:$G$95,7,FALSE))=TRUE,"0",VLOOKUP($E37,'SR Nats SS'!$A$12:$G$95,7,FALSE))</f>
        <v>0</v>
      </c>
      <c r="AB37" s="21" t="str">
        <f>IF(ISNA(VLOOKUP($E37,'SR Nats BA'!$A$12:$G$95,7,FALSE))=TRUE,"0",VLOOKUP($E37,'SR Nats BA'!$A$12:$G$95,7,FALSE))</f>
        <v>0</v>
      </c>
      <c r="AC37" s="22"/>
      <c r="AD37" s="22"/>
      <c r="AE37" s="22"/>
      <c r="AF37" s="22"/>
      <c r="AG37" s="22"/>
    </row>
    <row r="38" spans="1:33" ht="19" customHeight="1" x14ac:dyDescent="0.15">
      <c r="A38" s="64" t="s">
        <v>51</v>
      </c>
      <c r="B38" s="60"/>
      <c r="C38" s="60" t="s">
        <v>32</v>
      </c>
      <c r="D38" s="60" t="s">
        <v>59</v>
      </c>
      <c r="E38" s="61" t="s">
        <v>60</v>
      </c>
      <c r="F38" s="87">
        <f>IF(ISNA(VLOOKUP($E38,'Ontario Rankings'!$E$6:$M$226,3,FALSE))=TRUE,"0",VLOOKUP($E38,'Ontario Rankings'!$E$6:$M$226,3,FALSE))</f>
        <v>26</v>
      </c>
      <c r="G38" s="21" t="str">
        <f>IF(ISNA(VLOOKUP($E38,'CC Yukon BA 2023'!$A$12:$G$95,7,FALSE))=TRUE,"0",VLOOKUP($E38,'CC Yukon BA 2023'!$A$12:$G$95,7,FALSE))</f>
        <v>0</v>
      </c>
      <c r="H38" s="21" t="str">
        <f>IF(ISNA(VLOOKUP($E38,'CC Yukon SS 2023'!$A$12:$G$95,7,FALSE))=TRUE,"0",VLOOKUP($E38,'CC Yukon SS 2023'!$A$12:$G$95,7,FALSE))</f>
        <v>0</v>
      </c>
      <c r="I38" s="21">
        <f>IF(ISNA(VLOOKUP($E38,'TT Horseshoe SS-1'!$A$12:$G$95,7,FALSE))=TRUE,"0",VLOOKUP($E38,'TT Horseshoe SS-1'!$A$12:$G$95,7,FALSE))</f>
        <v>42</v>
      </c>
      <c r="J38" s="21">
        <f>IF(ISNA(VLOOKUP($E38,'TT Horseshoe SS-2'!$A$12:$G$95,7,FALSE))=TRUE,"0",VLOOKUP($E38,'TT Horseshoe SS-2'!$A$12:$G$95,7,FALSE))</f>
        <v>13</v>
      </c>
      <c r="K38" s="21" t="str">
        <f>IF(ISNA(VLOOKUP($E38,'NorAm Copper SS'!$A$12:$G$95,7,FALSE))=TRUE,"0",VLOOKUP($E38,'NorAm Copper SS'!$A$12:$G$95,7,FALSE))</f>
        <v>0</v>
      </c>
      <c r="L38" s="21" t="str">
        <f>IF(ISNA(VLOOKUP($E38,'CC Sun Peaks BA'!$A$12:$G$95,7,FALSE))=TRUE,"0",VLOOKUP($E38,'CC Sun Peaks BA'!$A$12:$G$95,7,FALSE))</f>
        <v>0</v>
      </c>
      <c r="M38" s="21" t="str">
        <f>IF(ISNA(VLOOKUP($E38,'CC Sun Peaks SS'!$A$12:$G$95,7,FALSE))=TRUE,"0",VLOOKUP($E38,'CC Sun Peaks SS'!$A$12:$G$95,7,FALSE))</f>
        <v>0</v>
      </c>
      <c r="N38" s="21">
        <f>IF(ISNA(VLOOKUP($E38,'TT MSLM SS-1'!$A$12:$G$95,7,FALSE))=TRUE,"0",VLOOKUP($E38,'TT MSLM SS-1'!$A$12:$G$95,7,FALSE))</f>
        <v>12</v>
      </c>
      <c r="O38" s="21">
        <f>IF(ISNA(VLOOKUP($E38,'TT MSLM SS-2'!$A$12:$G$95,7,FALSE))=TRUE,"0",VLOOKUP($E38,'TT MSLM SS-2'!$A$12:$G$95,7,FALSE))</f>
        <v>4</v>
      </c>
      <c r="P38" s="21" t="str">
        <f>IF(ISNA(VLOOKUP($E38,'NorAm Aspen SS'!$A$12:$G$95,7,FALSE))=TRUE,"0",VLOOKUP($E38,'NorAm Aspen SS'!$A$12:$G$95,7,FALSE))</f>
        <v>0</v>
      </c>
      <c r="Q38" s="21">
        <f>IF(ISNA(VLOOKUP($E38,'PROV SS'!$A$12:$G$95,7,FALSE))=TRUE,"0",VLOOKUP($E38,'PROV SS'!$A$12:$G$95,7,FALSE))</f>
        <v>9</v>
      </c>
      <c r="R38" s="21">
        <f>IF(ISNA(VLOOKUP($E38,'PROV BA'!$A$12:$G$95,7,FALSE))=TRUE,"0",VLOOKUP($E38,'PROV BA'!$A$12:$G$95,7,FALSE))</f>
        <v>10</v>
      </c>
      <c r="S38" s="168" t="str">
        <f>IF(ISNA(VLOOKUP($E38,'CC Horseshoe BA-1'!$A$12:$I$95,9,FALSE))=TRUE,"0",VLOOKUP($E38,'CC Horseshoe BA-1'!$A$12:$I$95,9,FALSE))</f>
        <v>0</v>
      </c>
      <c r="T38" s="21" t="str">
        <f>IF(ISNA(VLOOKUP($E38,'CC Horseshoe BA-2'!$A$12:$G$95,7,FALSE))=TRUE,"0",VLOOKUP($E38,'CC Horseshoe BA-2'!$A$12:$G$95,7,FALSE))</f>
        <v>0</v>
      </c>
      <c r="U38" s="21" t="str">
        <f>IF(ISNA(VLOOKUP($E38,'NorAm Aspen SS'!$A$12:$G$95,7,FALSE))=TRUE,"0",VLOOKUP($E38,'NorAm Aspen SS'!$A$12:$G$95,7,FALSE))</f>
        <v>0</v>
      </c>
      <c r="V38" s="21" t="str">
        <f>IF(ISNA(VLOOKUP($E38,'JR+CC Halfpipe'!$A$12:$G$95,7,FALSE))=TRUE,"0",VLOOKUP($E38,'JR+CC Halfpipe'!$A$12:$G$95,7,FALSE))</f>
        <v>0</v>
      </c>
      <c r="W38" s="21" t="str">
        <f>IF(ISNA(VLOOKUP($E38,'JR Nat SS'!$A$12:$G$95,7,FALSE))=TRUE,"0",VLOOKUP($E38,'JR Nat SS'!$A$12:$G$95,7,FALSE))</f>
        <v>0</v>
      </c>
      <c r="X38" s="21" t="str">
        <f>IF(ISNA(VLOOKUP($E38,'JR Nat BA'!$A$12:$G$95,7,FALSE))=TRUE,"0",VLOOKUP($E38,'JR Nat BA'!$A$12:$G$95,7,FALSE))</f>
        <v>0</v>
      </c>
      <c r="Y38" s="21" t="str">
        <f>IF(ISNA(VLOOKUP($E38,'NorAm Stoneham SS'!$A$12:$G$95,7,FALSE))=TRUE,"0",VLOOKUP($E38,'NorAm Stoneham SS'!$A$12:$G$95,7,FALSE))</f>
        <v>0</v>
      </c>
      <c r="Z38" s="168" t="str">
        <f>IF(ISNA(VLOOKUP($E38,'NorAm Stoneham BA'!$A$12:$I$95,9,FALSE))=TRUE,"0",VLOOKUP($E38,'NorAm Stoneham BA'!$A$12:$I$95,9,FALSE))</f>
        <v>0</v>
      </c>
      <c r="AA38" s="21" t="str">
        <f>IF(ISNA(VLOOKUP($E38,'SR Nats SS'!$A$12:$G$95,7,FALSE))=TRUE,"0",VLOOKUP($E38,'SR Nats SS'!$A$12:$G$95,7,FALSE))</f>
        <v>0</v>
      </c>
      <c r="AB38" s="21" t="str">
        <f>IF(ISNA(VLOOKUP($E38,'SR Nats BA'!$A$12:$G$95,7,FALSE))=TRUE,"0",VLOOKUP($E38,'SR Nats BA'!$A$12:$G$95,7,FALSE))</f>
        <v>0</v>
      </c>
      <c r="AC38" s="22"/>
      <c r="AD38" s="22"/>
      <c r="AE38" s="22"/>
      <c r="AF38" s="22"/>
      <c r="AG38" s="22"/>
    </row>
    <row r="39" spans="1:33" ht="19" customHeight="1" x14ac:dyDescent="0.15">
      <c r="A39" s="64" t="s">
        <v>51</v>
      </c>
      <c r="B39" s="60"/>
      <c r="C39" s="60" t="s">
        <v>32</v>
      </c>
      <c r="D39" s="60" t="s">
        <v>27</v>
      </c>
      <c r="E39" s="61" t="s">
        <v>171</v>
      </c>
      <c r="F39" s="87">
        <f>IF(ISNA(VLOOKUP($E39,'Ontario Rankings'!$E$6:$M$226,3,FALSE))=TRUE,"0",VLOOKUP($E39,'Ontario Rankings'!$E$6:$M$226,3,FALSE))</f>
        <v>27</v>
      </c>
      <c r="G39" s="21" t="str">
        <f>IF(ISNA(VLOOKUP($E39,'CC Yukon BA 2023'!$A$12:$G$95,7,FALSE))=TRUE,"0",VLOOKUP($E39,'CC Yukon BA 2023'!$A$12:$G$95,7,FALSE))</f>
        <v>0</v>
      </c>
      <c r="H39" s="21" t="str">
        <f>IF(ISNA(VLOOKUP($E39,'CC Yukon SS 2023'!$A$12:$G$95,7,FALSE))=TRUE,"0",VLOOKUP($E39,'CC Yukon SS 2023'!$A$12:$G$95,7,FALSE))</f>
        <v>0</v>
      </c>
      <c r="I39" s="21">
        <f>IF(ISNA(VLOOKUP($E39,'TT Horseshoe SS-1'!$A$12:$G$95,7,FALSE))=TRUE,"0",VLOOKUP($E39,'TT Horseshoe SS-1'!$A$12:$G$95,7,FALSE))</f>
        <v>17</v>
      </c>
      <c r="J39" s="21">
        <f>IF(ISNA(VLOOKUP($E39,'TT Horseshoe SS-2'!$A$12:$G$95,7,FALSE))=TRUE,"0",VLOOKUP($E39,'TT Horseshoe SS-2'!$A$12:$G$95,7,FALSE))</f>
        <v>27</v>
      </c>
      <c r="K39" s="21" t="str">
        <f>IF(ISNA(VLOOKUP($E39,'NorAm Copper SS'!$A$12:$G$95,7,FALSE))=TRUE,"0",VLOOKUP($E39,'NorAm Copper SS'!$A$12:$G$95,7,FALSE))</f>
        <v>0</v>
      </c>
      <c r="L39" s="21" t="str">
        <f>IF(ISNA(VLOOKUP($E39,'CC Sun Peaks BA'!$A$12:$G$95,7,FALSE))=TRUE,"0",VLOOKUP($E39,'CC Sun Peaks BA'!$A$12:$G$95,7,FALSE))</f>
        <v>0</v>
      </c>
      <c r="M39" s="21" t="str">
        <f>IF(ISNA(VLOOKUP($E39,'CC Sun Peaks SS'!$A$12:$G$95,7,FALSE))=TRUE,"0",VLOOKUP($E39,'CC Sun Peaks SS'!$A$12:$G$95,7,FALSE))</f>
        <v>0</v>
      </c>
      <c r="N39" s="21">
        <f>IF(ISNA(VLOOKUP($E39,'TT MSLM SS-1'!$A$12:$G$95,7,FALSE))=TRUE,"0",VLOOKUP($E39,'TT MSLM SS-1'!$A$12:$G$95,7,FALSE))</f>
        <v>44</v>
      </c>
      <c r="O39" s="21">
        <f>IF(ISNA(VLOOKUP($E39,'TT MSLM SS-2'!$A$12:$G$95,7,FALSE))=TRUE,"0",VLOOKUP($E39,'TT MSLM SS-2'!$A$12:$G$95,7,FALSE))</f>
        <v>6</v>
      </c>
      <c r="P39" s="21" t="str">
        <f>IF(ISNA(VLOOKUP($E39,'NorAm Aspen SS'!$A$12:$G$95,7,FALSE))=TRUE,"0",VLOOKUP($E39,'NorAm Aspen SS'!$A$12:$G$95,7,FALSE))</f>
        <v>0</v>
      </c>
      <c r="Q39" s="21">
        <f>IF(ISNA(VLOOKUP($E39,'PROV SS'!$A$12:$G$95,7,FALSE))=TRUE,"0",VLOOKUP($E39,'PROV SS'!$A$12:$G$95,7,FALSE))</f>
        <v>10</v>
      </c>
      <c r="R39" s="21">
        <f>IF(ISNA(VLOOKUP($E39,'PROV BA'!$A$12:$G$95,7,FALSE))=TRUE,"0",VLOOKUP($E39,'PROV BA'!$A$12:$G$95,7,FALSE))</f>
        <v>11</v>
      </c>
      <c r="S39" s="168" t="str">
        <f>IF(ISNA(VLOOKUP($E39,'CC Horseshoe BA-1'!$A$12:$I$95,9,FALSE))=TRUE,"0",VLOOKUP($E39,'CC Horseshoe BA-1'!$A$12:$I$95,9,FALSE))</f>
        <v>0</v>
      </c>
      <c r="T39" s="21" t="str">
        <f>IF(ISNA(VLOOKUP($E39,'CC Horseshoe BA-2'!$A$12:$G$95,7,FALSE))=TRUE,"0",VLOOKUP($E39,'CC Horseshoe BA-2'!$A$12:$G$95,7,FALSE))</f>
        <v>0</v>
      </c>
      <c r="U39" s="21" t="str">
        <f>IF(ISNA(VLOOKUP($E39,'NorAm Aspen SS'!$A$12:$G$95,7,FALSE))=TRUE,"0",VLOOKUP($E39,'NorAm Aspen SS'!$A$12:$G$95,7,FALSE))</f>
        <v>0</v>
      </c>
      <c r="V39" s="21" t="str">
        <f>IF(ISNA(VLOOKUP($E39,'JR+CC Halfpipe'!$A$12:$G$95,7,FALSE))=TRUE,"0",VLOOKUP($E39,'JR+CC Halfpipe'!$A$12:$G$95,7,FALSE))</f>
        <v>0</v>
      </c>
      <c r="W39" s="21" t="str">
        <f>IF(ISNA(VLOOKUP($E39,'JR Nat SS'!$A$12:$G$95,7,FALSE))=TRUE,"0",VLOOKUP($E39,'JR Nat SS'!$A$12:$G$95,7,FALSE))</f>
        <v>0</v>
      </c>
      <c r="X39" s="21" t="str">
        <f>IF(ISNA(VLOOKUP($E39,'JR Nat BA'!$A$12:$G$95,7,FALSE))=TRUE,"0",VLOOKUP($E39,'JR Nat BA'!$A$12:$G$95,7,FALSE))</f>
        <v>0</v>
      </c>
      <c r="Y39" s="21" t="str">
        <f>IF(ISNA(VLOOKUP($E39,'NorAm Stoneham SS'!$A$12:$G$95,7,FALSE))=TRUE,"0",VLOOKUP($E39,'NorAm Stoneham SS'!$A$12:$G$95,7,FALSE))</f>
        <v>0</v>
      </c>
      <c r="Z39" s="168" t="str">
        <f>IF(ISNA(VLOOKUP($E39,'NorAm Stoneham BA'!$A$12:$I$95,9,FALSE))=TRUE,"0",VLOOKUP($E39,'NorAm Stoneham BA'!$A$12:$I$95,9,FALSE))</f>
        <v>0</v>
      </c>
      <c r="AA39" s="21" t="str">
        <f>IF(ISNA(VLOOKUP($E39,'SR Nats SS'!$A$12:$G$95,7,FALSE))=TRUE,"0",VLOOKUP($E39,'SR Nats SS'!$A$12:$G$95,7,FALSE))</f>
        <v>0</v>
      </c>
      <c r="AB39" s="21" t="str">
        <f>IF(ISNA(VLOOKUP($E39,'SR Nats BA'!$A$12:$G$95,7,FALSE))=TRUE,"0",VLOOKUP($E39,'SR Nats BA'!$A$12:$G$95,7,FALSE))</f>
        <v>0</v>
      </c>
      <c r="AC39" s="22"/>
      <c r="AD39" s="22"/>
      <c r="AE39" s="22"/>
      <c r="AF39" s="22"/>
      <c r="AG39" s="22"/>
    </row>
    <row r="40" spans="1:33" s="23" customFormat="1" ht="19" customHeight="1" x14ac:dyDescent="0.15">
      <c r="A40" s="64" t="s">
        <v>198</v>
      </c>
      <c r="B40" s="60"/>
      <c r="C40" s="60" t="s">
        <v>32</v>
      </c>
      <c r="D40" s="60" t="s">
        <v>59</v>
      </c>
      <c r="E40" s="61" t="s">
        <v>165</v>
      </c>
      <c r="F40" s="87">
        <f>IF(ISNA(VLOOKUP($E40,'Ontario Rankings'!$E$6:$M$226,3,FALSE))=TRUE,"0",VLOOKUP($E40,'Ontario Rankings'!$E$6:$M$226,3,FALSE))</f>
        <v>28</v>
      </c>
      <c r="G40" s="21" t="str">
        <f>IF(ISNA(VLOOKUP($E40,'CC Yukon BA 2023'!$A$12:$G$95,7,FALSE))=TRUE,"0",VLOOKUP($E40,'CC Yukon BA 2023'!$A$12:$G$95,7,FALSE))</f>
        <v>0</v>
      </c>
      <c r="H40" s="21" t="str">
        <f>IF(ISNA(VLOOKUP($E40,'CC Yukon SS 2023'!$A$12:$G$95,7,FALSE))=TRUE,"0",VLOOKUP($E40,'CC Yukon SS 2023'!$A$12:$G$95,7,FALSE))</f>
        <v>0</v>
      </c>
      <c r="I40" s="21">
        <f>IF(ISNA(VLOOKUP($E40,'TT Horseshoe SS-1'!$A$12:$G$95,7,FALSE))=TRUE,"0",VLOOKUP($E40,'TT Horseshoe SS-1'!$A$12:$G$95,7,FALSE))</f>
        <v>8</v>
      </c>
      <c r="J40" s="21">
        <f>IF(ISNA(VLOOKUP($E40,'TT Horseshoe SS-2'!$A$12:$G$95,7,FALSE))=TRUE,"0",VLOOKUP($E40,'TT Horseshoe SS-2'!$A$12:$G$95,7,FALSE))</f>
        <v>14</v>
      </c>
      <c r="K40" s="21" t="str">
        <f>IF(ISNA(VLOOKUP($E40,'NorAm Copper SS'!$A$12:$G$95,7,FALSE))=TRUE,"0",VLOOKUP($E40,'NorAm Copper SS'!$A$12:$G$95,7,FALSE))</f>
        <v>0</v>
      </c>
      <c r="L40" s="21" t="str">
        <f>IF(ISNA(VLOOKUP($E40,'CC Sun Peaks BA'!$A$12:$G$95,7,FALSE))=TRUE,"0",VLOOKUP($E40,'CC Sun Peaks BA'!$A$12:$G$95,7,FALSE))</f>
        <v>0</v>
      </c>
      <c r="M40" s="21" t="str">
        <f>IF(ISNA(VLOOKUP($E40,'CC Sun Peaks SS'!$A$12:$G$95,7,FALSE))=TRUE,"0",VLOOKUP($E40,'CC Sun Peaks SS'!$A$12:$G$95,7,FALSE))</f>
        <v>0</v>
      </c>
      <c r="N40" s="21">
        <f>IF(ISNA(VLOOKUP($E40,'TT MSLM SS-1'!$A$12:$G$95,7,FALSE))=TRUE,"0",VLOOKUP($E40,'TT MSLM SS-1'!$A$12:$G$95,7,FALSE))</f>
        <v>14</v>
      </c>
      <c r="O40" s="21">
        <f>IF(ISNA(VLOOKUP($E40,'TT MSLM SS-2'!$A$12:$G$95,7,FALSE))=TRUE,"0",VLOOKUP($E40,'TT MSLM SS-2'!$A$12:$G$95,7,FALSE))</f>
        <v>12</v>
      </c>
      <c r="P40" s="21" t="str">
        <f>IF(ISNA(VLOOKUP($E40,'NorAm Aspen SS'!$A$12:$G$95,7,FALSE))=TRUE,"0",VLOOKUP($E40,'NorAm Aspen SS'!$A$12:$G$95,7,FALSE))</f>
        <v>0</v>
      </c>
      <c r="Q40" s="21">
        <f>IF(ISNA(VLOOKUP($E40,'PROV SS'!$A$12:$G$95,7,FALSE))=TRUE,"0",VLOOKUP($E40,'PROV SS'!$A$12:$G$95,7,FALSE))</f>
        <v>11</v>
      </c>
      <c r="R40" s="21">
        <f>IF(ISNA(VLOOKUP($E40,'PROV BA'!$A$12:$G$95,7,FALSE))=TRUE,"0",VLOOKUP($E40,'PROV BA'!$A$12:$G$95,7,FALSE))</f>
        <v>13</v>
      </c>
      <c r="S40" s="168" t="str">
        <f>IF(ISNA(VLOOKUP($E40,'CC Horseshoe BA-1'!$A$12:$I$95,9,FALSE))=TRUE,"0",VLOOKUP($E40,'CC Horseshoe BA-1'!$A$12:$I$95,9,FALSE))</f>
        <v>0</v>
      </c>
      <c r="T40" s="21" t="str">
        <f>IF(ISNA(VLOOKUP($E40,'CC Horseshoe BA-2'!$A$12:$G$95,7,FALSE))=TRUE,"0",VLOOKUP($E40,'CC Horseshoe BA-2'!$A$12:$G$95,7,FALSE))</f>
        <v>0</v>
      </c>
      <c r="U40" s="21" t="str">
        <f>IF(ISNA(VLOOKUP($E40,'NorAm Aspen SS'!$A$12:$G$95,7,FALSE))=TRUE,"0",VLOOKUP($E40,'NorAm Aspen SS'!$A$12:$G$95,7,FALSE))</f>
        <v>0</v>
      </c>
      <c r="V40" s="21" t="str">
        <f>IF(ISNA(VLOOKUP($E40,'JR+CC Halfpipe'!$A$12:$G$95,7,FALSE))=TRUE,"0",VLOOKUP($E40,'JR+CC Halfpipe'!$A$12:$G$95,7,FALSE))</f>
        <v>0</v>
      </c>
      <c r="W40" s="21" t="str">
        <f>IF(ISNA(VLOOKUP($E40,'JR Nat SS'!$A$12:$G$95,7,FALSE))=TRUE,"0",VLOOKUP($E40,'JR Nat SS'!$A$12:$G$95,7,FALSE))</f>
        <v>0</v>
      </c>
      <c r="X40" s="21" t="str">
        <f>IF(ISNA(VLOOKUP($E40,'JR Nat BA'!$A$12:$G$95,7,FALSE))=TRUE,"0",VLOOKUP($E40,'JR Nat BA'!$A$12:$G$95,7,FALSE))</f>
        <v>0</v>
      </c>
      <c r="Y40" s="21" t="str">
        <f>IF(ISNA(VLOOKUP($E40,'NorAm Stoneham SS'!$A$12:$G$95,7,FALSE))=TRUE,"0",VLOOKUP($E40,'NorAm Stoneham SS'!$A$12:$G$95,7,FALSE))</f>
        <v>0</v>
      </c>
      <c r="Z40" s="168" t="str">
        <f>IF(ISNA(VLOOKUP($E40,'NorAm Stoneham BA'!$A$12:$I$95,9,FALSE))=TRUE,"0",VLOOKUP($E40,'NorAm Stoneham BA'!$A$12:$I$95,9,FALSE))</f>
        <v>0</v>
      </c>
      <c r="AA40" s="21" t="str">
        <f>IF(ISNA(VLOOKUP($E40,'SR Nats SS'!$A$12:$G$95,7,FALSE))=TRUE,"0",VLOOKUP($E40,'SR Nats SS'!$A$12:$G$95,7,FALSE))</f>
        <v>0</v>
      </c>
      <c r="AB40" s="21" t="str">
        <f>IF(ISNA(VLOOKUP($E40,'SR Nats BA'!$A$12:$G$95,7,FALSE))=TRUE,"0",VLOOKUP($E40,'SR Nats BA'!$A$12:$G$95,7,FALSE))</f>
        <v>0</v>
      </c>
      <c r="AC40" s="22"/>
      <c r="AD40" s="22"/>
      <c r="AE40" s="22"/>
      <c r="AF40" s="22"/>
      <c r="AG40" s="22"/>
    </row>
    <row r="41" spans="1:33" ht="19" customHeight="1" x14ac:dyDescent="0.15">
      <c r="A41" s="64" t="s">
        <v>43</v>
      </c>
      <c r="B41" s="60"/>
      <c r="C41" s="60" t="s">
        <v>32</v>
      </c>
      <c r="D41" s="60" t="s">
        <v>48</v>
      </c>
      <c r="E41" s="61" t="s">
        <v>73</v>
      </c>
      <c r="F41" s="87">
        <f>IF(ISNA(VLOOKUP($E41,'Ontario Rankings'!$E$6:$M$226,3,FALSE))=TRUE,"0",VLOOKUP($E41,'Ontario Rankings'!$E$6:$M$226,3,FALSE))</f>
        <v>29</v>
      </c>
      <c r="G41" s="21" t="str">
        <f>IF(ISNA(VLOOKUP($E41,'CC Yukon BA 2023'!$A$12:$G$95,7,FALSE))=TRUE,"0",VLOOKUP($E41,'CC Yukon BA 2023'!$A$12:$G$95,7,FALSE))</f>
        <v>0</v>
      </c>
      <c r="H41" s="21" t="str">
        <f>IF(ISNA(VLOOKUP($E41,'CC Yukon SS 2023'!$A$12:$G$95,7,FALSE))=TRUE,"0",VLOOKUP($E41,'CC Yukon SS 2023'!$A$12:$G$95,7,FALSE))</f>
        <v>0</v>
      </c>
      <c r="I41" s="21" t="str">
        <f>IF(ISNA(VLOOKUP($E41,'TT Horseshoe SS-1'!$A$12:$G$95,7,FALSE))=TRUE,"0",VLOOKUP($E41,'TT Horseshoe SS-1'!$A$12:$G$95,7,FALSE))</f>
        <v>0</v>
      </c>
      <c r="J41" s="21" t="str">
        <f>IF(ISNA(VLOOKUP($E41,'TT Horseshoe SS-2'!$A$12:$G$95,7,FALSE))=TRUE,"0",VLOOKUP($E41,'TT Horseshoe SS-2'!$A$12:$G$95,7,FALSE))</f>
        <v>0</v>
      </c>
      <c r="K41" s="21" t="str">
        <f>IF(ISNA(VLOOKUP($E41,'NorAm Copper SS'!$A$12:$G$95,7,FALSE))=TRUE,"0",VLOOKUP($E41,'NorAm Copper SS'!$A$12:$G$95,7,FALSE))</f>
        <v>0</v>
      </c>
      <c r="L41" s="21" t="str">
        <f>IF(ISNA(VLOOKUP($E41,'CC Sun Peaks BA'!$A$12:$G$95,7,FALSE))=TRUE,"0",VLOOKUP($E41,'CC Sun Peaks BA'!$A$12:$G$95,7,FALSE))</f>
        <v>0</v>
      </c>
      <c r="M41" s="21" t="str">
        <f>IF(ISNA(VLOOKUP($E41,'CC Sun Peaks SS'!$A$12:$G$95,7,FALSE))=TRUE,"0",VLOOKUP($E41,'CC Sun Peaks SS'!$A$12:$G$95,7,FALSE))</f>
        <v>0</v>
      </c>
      <c r="N41" s="21">
        <f>IF(ISNA(VLOOKUP($E41,'TT MSLM SS-1'!$A$12:$G$95,7,FALSE))=TRUE,"0",VLOOKUP($E41,'TT MSLM SS-1'!$A$12:$G$95,7,FALSE))</f>
        <v>10</v>
      </c>
      <c r="O41" s="21">
        <f>IF(ISNA(VLOOKUP($E41,'TT MSLM SS-2'!$A$12:$G$95,7,FALSE))=TRUE,"0",VLOOKUP($E41,'TT MSLM SS-2'!$A$12:$G$95,7,FALSE))</f>
        <v>7</v>
      </c>
      <c r="P41" s="21" t="str">
        <f>IF(ISNA(VLOOKUP($E41,'NorAm Aspen SS'!$A$12:$G$95,7,FALSE))=TRUE,"0",VLOOKUP($E41,'NorAm Aspen SS'!$A$12:$G$95,7,FALSE))</f>
        <v>0</v>
      </c>
      <c r="Q41" s="21">
        <f>IF(ISNA(VLOOKUP($E41,'PROV SS'!$A$12:$G$95,7,FALSE))=TRUE,"0",VLOOKUP($E41,'PROV SS'!$A$12:$G$95,7,FALSE))</f>
        <v>15</v>
      </c>
      <c r="R41" s="21">
        <f>IF(ISNA(VLOOKUP($E41,'PROV BA'!$A$12:$G$95,7,FALSE))=TRUE,"0",VLOOKUP($E41,'PROV BA'!$A$12:$G$95,7,FALSE))</f>
        <v>15</v>
      </c>
      <c r="S41" s="168" t="str">
        <f>IF(ISNA(VLOOKUP($E41,'CC Horseshoe BA-1'!$A$12:$I$95,9,FALSE))=TRUE,"0",VLOOKUP($E41,'CC Horseshoe BA-1'!$A$12:$I$95,9,FALSE))</f>
        <v>0</v>
      </c>
      <c r="T41" s="21" t="str">
        <f>IF(ISNA(VLOOKUP($E41,'CC Horseshoe BA-2'!$A$12:$G$95,7,FALSE))=TRUE,"0",VLOOKUP($E41,'CC Horseshoe BA-2'!$A$12:$G$95,7,FALSE))</f>
        <v>0</v>
      </c>
      <c r="U41" s="21" t="str">
        <f>IF(ISNA(VLOOKUP($E41,'NorAm Aspen SS'!$A$12:$G$95,7,FALSE))=TRUE,"0",VLOOKUP($E41,'NorAm Aspen SS'!$A$12:$G$95,7,FALSE))</f>
        <v>0</v>
      </c>
      <c r="V41" s="21" t="str">
        <f>IF(ISNA(VLOOKUP($E41,'JR+CC Halfpipe'!$A$12:$G$95,7,FALSE))=TRUE,"0",VLOOKUP($E41,'JR+CC Halfpipe'!$A$12:$G$95,7,FALSE))</f>
        <v>0</v>
      </c>
      <c r="W41" s="21" t="str">
        <f>IF(ISNA(VLOOKUP($E41,'JR Nat SS'!$A$12:$G$95,7,FALSE))=TRUE,"0",VLOOKUP($E41,'JR Nat SS'!$A$12:$G$95,7,FALSE))</f>
        <v>0</v>
      </c>
      <c r="X41" s="21" t="str">
        <f>IF(ISNA(VLOOKUP($E41,'JR Nat BA'!$A$12:$G$95,7,FALSE))=TRUE,"0",VLOOKUP($E41,'JR Nat BA'!$A$12:$G$95,7,FALSE))</f>
        <v>0</v>
      </c>
      <c r="Y41" s="21" t="str">
        <f>IF(ISNA(VLOOKUP($E41,'NorAm Stoneham SS'!$A$12:$G$95,7,FALSE))=TRUE,"0",VLOOKUP($E41,'NorAm Stoneham SS'!$A$12:$G$95,7,FALSE))</f>
        <v>0</v>
      </c>
      <c r="Z41" s="168" t="str">
        <f>IF(ISNA(VLOOKUP($E41,'NorAm Stoneham BA'!$A$12:$I$95,9,FALSE))=TRUE,"0",VLOOKUP($E41,'NorAm Stoneham BA'!$A$12:$I$95,9,FALSE))</f>
        <v>0</v>
      </c>
      <c r="AA41" s="21" t="str">
        <f>IF(ISNA(VLOOKUP($E41,'SR Nats SS'!$A$12:$G$95,7,FALSE))=TRUE,"0",VLOOKUP($E41,'SR Nats SS'!$A$12:$G$95,7,FALSE))</f>
        <v>0</v>
      </c>
      <c r="AB41" s="21" t="str">
        <f>IF(ISNA(VLOOKUP($E41,'SR Nats BA'!$A$12:$G$95,7,FALSE))=TRUE,"0",VLOOKUP($E41,'SR Nats BA'!$A$12:$G$95,7,FALSE))</f>
        <v>0</v>
      </c>
      <c r="AC41" s="22"/>
      <c r="AD41" s="22"/>
      <c r="AE41" s="22"/>
      <c r="AF41" s="22"/>
      <c r="AG41" s="22"/>
    </row>
    <row r="42" spans="1:33" s="23" customFormat="1" ht="19" customHeight="1" x14ac:dyDescent="0.15">
      <c r="A42" s="64" t="s">
        <v>83</v>
      </c>
      <c r="B42" s="60"/>
      <c r="C42" s="60" t="s">
        <v>32</v>
      </c>
      <c r="D42" s="60" t="s">
        <v>48</v>
      </c>
      <c r="E42" s="61" t="s">
        <v>192</v>
      </c>
      <c r="F42" s="87">
        <f>IF(ISNA(VLOOKUP($E42,'Ontario Rankings'!$E$6:$M$226,3,FALSE))=TRUE,"0",VLOOKUP($E42,'Ontario Rankings'!$E$6:$M$226,3,FALSE))</f>
        <v>30</v>
      </c>
      <c r="G42" s="21" t="str">
        <f>IF(ISNA(VLOOKUP($E42,'CC Yukon BA 2023'!$A$12:$G$95,7,FALSE))=TRUE,"0",VLOOKUP($E42,'CC Yukon BA 2023'!$A$12:$G$95,7,FALSE))</f>
        <v>0</v>
      </c>
      <c r="H42" s="21" t="str">
        <f>IF(ISNA(VLOOKUP($E42,'CC Yukon SS 2023'!$A$12:$G$95,7,FALSE))=TRUE,"0",VLOOKUP($E42,'CC Yukon SS 2023'!$A$12:$G$95,7,FALSE))</f>
        <v>0</v>
      </c>
      <c r="I42" s="21">
        <f>IF(ISNA(VLOOKUP($E42,'TT Horseshoe SS-1'!$A$12:$G$95,7,FALSE))=TRUE,"0",VLOOKUP($E42,'TT Horseshoe SS-1'!$A$12:$G$95,7,FALSE))</f>
        <v>41</v>
      </c>
      <c r="J42" s="21">
        <f>IF(ISNA(VLOOKUP($E42,'TT Horseshoe SS-2'!$A$12:$G$95,7,FALSE))=TRUE,"0",VLOOKUP($E42,'TT Horseshoe SS-2'!$A$12:$G$95,7,FALSE))</f>
        <v>10</v>
      </c>
      <c r="K42" s="21" t="str">
        <f>IF(ISNA(VLOOKUP($E42,'NorAm Copper SS'!$A$12:$G$95,7,FALSE))=TRUE,"0",VLOOKUP($E42,'NorAm Copper SS'!$A$12:$G$95,7,FALSE))</f>
        <v>0</v>
      </c>
      <c r="L42" s="21" t="str">
        <f>IF(ISNA(VLOOKUP($E42,'CC Sun Peaks BA'!$A$12:$G$95,7,FALSE))=TRUE,"0",VLOOKUP($E42,'CC Sun Peaks BA'!$A$12:$G$95,7,FALSE))</f>
        <v>0</v>
      </c>
      <c r="M42" s="21" t="str">
        <f>IF(ISNA(VLOOKUP($E42,'CC Sun Peaks SS'!$A$12:$G$95,7,FALSE))=TRUE,"0",VLOOKUP($E42,'CC Sun Peaks SS'!$A$12:$G$95,7,FALSE))</f>
        <v>0</v>
      </c>
      <c r="N42" s="21">
        <f>IF(ISNA(VLOOKUP($E42,'TT MSLM SS-1'!$A$12:$G$95,7,FALSE))=TRUE,"0",VLOOKUP($E42,'TT MSLM SS-1'!$A$12:$G$95,7,FALSE))</f>
        <v>8</v>
      </c>
      <c r="O42" s="21" t="str">
        <f>IF(ISNA(VLOOKUP($E42,'TT MSLM SS-2'!$A$12:$G$95,7,FALSE))=TRUE,"0",VLOOKUP($E42,'TT MSLM SS-2'!$A$12:$G$95,7,FALSE))</f>
        <v>DNS</v>
      </c>
      <c r="P42" s="21" t="str">
        <f>IF(ISNA(VLOOKUP($E42,'NorAm Aspen SS'!$A$12:$G$95,7,FALSE))=TRUE,"0",VLOOKUP($E42,'NorAm Aspen SS'!$A$12:$G$95,7,FALSE))</f>
        <v>0</v>
      </c>
      <c r="Q42" s="21">
        <f>IF(ISNA(VLOOKUP($E42,'PROV SS'!$A$12:$G$95,7,FALSE))=TRUE,"0",VLOOKUP($E42,'PROV SS'!$A$12:$G$95,7,FALSE))</f>
        <v>56</v>
      </c>
      <c r="R42" s="21">
        <f>IF(ISNA(VLOOKUP($E42,'PROV BA'!$A$12:$G$95,7,FALSE))=TRUE,"0",VLOOKUP($E42,'PROV BA'!$A$12:$G$95,7,FALSE))</f>
        <v>12</v>
      </c>
      <c r="S42" s="168" t="str">
        <f>IF(ISNA(VLOOKUP($E42,'CC Horseshoe BA-1'!$A$12:$I$95,9,FALSE))=TRUE,"0",VLOOKUP($E42,'CC Horseshoe BA-1'!$A$12:$I$95,9,FALSE))</f>
        <v>0</v>
      </c>
      <c r="T42" s="21" t="str">
        <f>IF(ISNA(VLOOKUP($E42,'CC Horseshoe BA-2'!$A$12:$G$95,7,FALSE))=TRUE,"0",VLOOKUP($E42,'CC Horseshoe BA-2'!$A$12:$G$95,7,FALSE))</f>
        <v>0</v>
      </c>
      <c r="U42" s="21" t="str">
        <f>IF(ISNA(VLOOKUP($E42,'NorAm Aspen SS'!$A$12:$G$95,7,FALSE))=TRUE,"0",VLOOKUP($E42,'NorAm Aspen SS'!$A$12:$G$95,7,FALSE))</f>
        <v>0</v>
      </c>
      <c r="V42" s="21" t="str">
        <f>IF(ISNA(VLOOKUP($E42,'JR+CC Halfpipe'!$A$12:$G$95,7,FALSE))=TRUE,"0",VLOOKUP($E42,'JR+CC Halfpipe'!$A$12:$G$95,7,FALSE))</f>
        <v>0</v>
      </c>
      <c r="W42" s="21" t="str">
        <f>IF(ISNA(VLOOKUP($E42,'JR Nat SS'!$A$12:$G$95,7,FALSE))=TRUE,"0",VLOOKUP($E42,'JR Nat SS'!$A$12:$G$95,7,FALSE))</f>
        <v>0</v>
      </c>
      <c r="X42" s="21" t="str">
        <f>IF(ISNA(VLOOKUP($E42,'JR Nat BA'!$A$12:$G$95,7,FALSE))=TRUE,"0",VLOOKUP($E42,'JR Nat BA'!$A$12:$G$95,7,FALSE))</f>
        <v>0</v>
      </c>
      <c r="Y42" s="21" t="str">
        <f>IF(ISNA(VLOOKUP($E42,'NorAm Stoneham SS'!$A$12:$G$95,7,FALSE))=TRUE,"0",VLOOKUP($E42,'NorAm Stoneham SS'!$A$12:$G$95,7,FALSE))</f>
        <v>0</v>
      </c>
      <c r="Z42" s="168" t="str">
        <f>IF(ISNA(VLOOKUP($E42,'NorAm Stoneham BA'!$A$12:$I$95,9,FALSE))=TRUE,"0",VLOOKUP($E42,'NorAm Stoneham BA'!$A$12:$I$95,9,FALSE))</f>
        <v>0</v>
      </c>
      <c r="AA42" s="21" t="str">
        <f>IF(ISNA(VLOOKUP($E42,'SR Nats SS'!$A$12:$G$95,7,FALSE))=TRUE,"0",VLOOKUP($E42,'SR Nats SS'!$A$12:$G$95,7,FALSE))</f>
        <v>0</v>
      </c>
      <c r="AB42" s="21" t="str">
        <f>IF(ISNA(VLOOKUP($E42,'SR Nats BA'!$A$12:$G$95,7,FALSE))=TRUE,"0",VLOOKUP($E42,'SR Nats BA'!$A$12:$G$95,7,FALSE))</f>
        <v>0</v>
      </c>
      <c r="AC42" s="22"/>
      <c r="AD42" s="22"/>
      <c r="AE42" s="22"/>
      <c r="AF42" s="22"/>
      <c r="AG42" s="22"/>
    </row>
    <row r="43" spans="1:33" ht="19" customHeight="1" x14ac:dyDescent="0.15">
      <c r="A43" s="64" t="s">
        <v>51</v>
      </c>
      <c r="B43" s="60"/>
      <c r="C43" s="60" t="s">
        <v>32</v>
      </c>
      <c r="D43" s="60" t="s">
        <v>29</v>
      </c>
      <c r="E43" s="61" t="s">
        <v>67</v>
      </c>
      <c r="F43" s="87">
        <f>IF(ISNA(VLOOKUP($E43,'Ontario Rankings'!$E$6:$M$226,3,FALSE))=TRUE,"0",VLOOKUP($E43,'Ontario Rankings'!$E$6:$M$226,3,FALSE))</f>
        <v>31</v>
      </c>
      <c r="G43" s="21" t="str">
        <f>IF(ISNA(VLOOKUP($E43,'CC Yukon BA 2023'!$A$12:$G$95,7,FALSE))=TRUE,"0",VLOOKUP($E43,'CC Yukon BA 2023'!$A$12:$G$95,7,FALSE))</f>
        <v>0</v>
      </c>
      <c r="H43" s="21" t="str">
        <f>IF(ISNA(VLOOKUP($E43,'CC Yukon SS 2023'!$A$12:$G$95,7,FALSE))=TRUE,"0",VLOOKUP($E43,'CC Yukon SS 2023'!$A$12:$G$95,7,FALSE))</f>
        <v>0</v>
      </c>
      <c r="I43" s="21">
        <f>IF(ISNA(VLOOKUP($E43,'TT Horseshoe SS-1'!$A$12:$G$95,7,FALSE))=TRUE,"0",VLOOKUP($E43,'TT Horseshoe SS-1'!$A$12:$G$95,7,FALSE))</f>
        <v>9</v>
      </c>
      <c r="J43" s="21">
        <f>IF(ISNA(VLOOKUP($E43,'TT Horseshoe SS-2'!$A$12:$G$95,7,FALSE))=TRUE,"0",VLOOKUP($E43,'TT Horseshoe SS-2'!$A$12:$G$95,7,FALSE))</f>
        <v>9</v>
      </c>
      <c r="K43" s="21" t="str">
        <f>IF(ISNA(VLOOKUP($E43,'NorAm Copper SS'!$A$12:$G$95,7,FALSE))=TRUE,"0",VLOOKUP($E43,'NorAm Copper SS'!$A$12:$G$95,7,FALSE))</f>
        <v>0</v>
      </c>
      <c r="L43" s="21" t="str">
        <f>IF(ISNA(VLOOKUP($E43,'CC Sun Peaks BA'!$A$12:$G$95,7,FALSE))=TRUE,"0",VLOOKUP($E43,'CC Sun Peaks BA'!$A$12:$G$95,7,FALSE))</f>
        <v>0</v>
      </c>
      <c r="M43" s="21" t="str">
        <f>IF(ISNA(VLOOKUP($E43,'CC Sun Peaks SS'!$A$12:$G$95,7,FALSE))=TRUE,"0",VLOOKUP($E43,'CC Sun Peaks SS'!$A$12:$G$95,7,FALSE))</f>
        <v>0</v>
      </c>
      <c r="N43" s="21" t="str">
        <f>IF(ISNA(VLOOKUP($E43,'TT MSLM SS-1'!$A$12:$G$95,7,FALSE))=TRUE,"0",VLOOKUP($E43,'TT MSLM SS-1'!$A$12:$G$95,7,FALSE))</f>
        <v>DNS</v>
      </c>
      <c r="O43" s="21" t="str">
        <f>IF(ISNA(VLOOKUP($E43,'TT MSLM SS-2'!$A$12:$G$95,7,FALSE))=TRUE,"0",VLOOKUP($E43,'TT MSLM SS-2'!$A$12:$G$95,7,FALSE))</f>
        <v>0</v>
      </c>
      <c r="P43" s="21" t="str">
        <f>IF(ISNA(VLOOKUP($E43,'NorAm Aspen SS'!$A$12:$G$95,7,FALSE))=TRUE,"0",VLOOKUP($E43,'NorAm Aspen SS'!$A$12:$G$95,7,FALSE))</f>
        <v>0</v>
      </c>
      <c r="Q43" s="21">
        <f>IF(ISNA(VLOOKUP($E43,'PROV SS'!$A$12:$G$95,7,FALSE))=TRUE,"0",VLOOKUP($E43,'PROV SS'!$A$12:$G$95,7,FALSE))</f>
        <v>14</v>
      </c>
      <c r="R43" s="21">
        <f>IF(ISNA(VLOOKUP($E43,'PROV BA'!$A$12:$G$95,7,FALSE))=TRUE,"0",VLOOKUP($E43,'PROV BA'!$A$12:$G$95,7,FALSE))</f>
        <v>21</v>
      </c>
      <c r="S43" s="168" t="str">
        <f>IF(ISNA(VLOOKUP($E43,'CC Horseshoe BA-1'!$A$12:$I$95,9,FALSE))=TRUE,"0",VLOOKUP($E43,'CC Horseshoe BA-1'!$A$12:$I$95,9,FALSE))</f>
        <v>0</v>
      </c>
      <c r="T43" s="21" t="str">
        <f>IF(ISNA(VLOOKUP($E43,'CC Horseshoe BA-2'!$A$12:$G$95,7,FALSE))=TRUE,"0",VLOOKUP($E43,'CC Horseshoe BA-2'!$A$12:$G$95,7,FALSE))</f>
        <v>0</v>
      </c>
      <c r="U43" s="21" t="str">
        <f>IF(ISNA(VLOOKUP($E43,'NorAm Aspen SS'!$A$12:$G$95,7,FALSE))=TRUE,"0",VLOOKUP($E43,'NorAm Aspen SS'!$A$12:$G$95,7,FALSE))</f>
        <v>0</v>
      </c>
      <c r="V43" s="21" t="str">
        <f>IF(ISNA(VLOOKUP($E43,'JR+CC Halfpipe'!$A$12:$G$95,7,FALSE))=TRUE,"0",VLOOKUP($E43,'JR+CC Halfpipe'!$A$12:$G$95,7,FALSE))</f>
        <v>0</v>
      </c>
      <c r="W43" s="21" t="str">
        <f>IF(ISNA(VLOOKUP($E43,'JR Nat SS'!$A$12:$G$95,7,FALSE))=TRUE,"0",VLOOKUP($E43,'JR Nat SS'!$A$12:$G$95,7,FALSE))</f>
        <v>0</v>
      </c>
      <c r="X43" s="21" t="str">
        <f>IF(ISNA(VLOOKUP($E43,'JR Nat BA'!$A$12:$G$95,7,FALSE))=TRUE,"0",VLOOKUP($E43,'JR Nat BA'!$A$12:$G$95,7,FALSE))</f>
        <v>0</v>
      </c>
      <c r="Y43" s="21" t="str">
        <f>IF(ISNA(VLOOKUP($E43,'NorAm Stoneham SS'!$A$12:$G$95,7,FALSE))=TRUE,"0",VLOOKUP($E43,'NorAm Stoneham SS'!$A$12:$G$95,7,FALSE))</f>
        <v>0</v>
      </c>
      <c r="Z43" s="168" t="str">
        <f>IF(ISNA(VLOOKUP($E43,'NorAm Stoneham BA'!$A$12:$I$95,9,FALSE))=TRUE,"0",VLOOKUP($E43,'NorAm Stoneham BA'!$A$12:$I$95,9,FALSE))</f>
        <v>0</v>
      </c>
      <c r="AA43" s="21" t="str">
        <f>IF(ISNA(VLOOKUP($E43,'SR Nats SS'!$A$12:$G$95,7,FALSE))=TRUE,"0",VLOOKUP($E43,'SR Nats SS'!$A$12:$G$95,7,FALSE))</f>
        <v>0</v>
      </c>
      <c r="AB43" s="21" t="str">
        <f>IF(ISNA(VLOOKUP($E43,'SR Nats BA'!$A$12:$G$95,7,FALSE))=TRUE,"0",VLOOKUP($E43,'SR Nats BA'!$A$12:$G$95,7,FALSE))</f>
        <v>0</v>
      </c>
      <c r="AC43" s="22"/>
      <c r="AD43" s="22"/>
      <c r="AE43" s="22"/>
      <c r="AF43" s="22"/>
      <c r="AG43" s="22"/>
    </row>
    <row r="44" spans="1:33" ht="19" customHeight="1" x14ac:dyDescent="0.15">
      <c r="A44" s="64" t="s">
        <v>51</v>
      </c>
      <c r="B44" s="60"/>
      <c r="C44" s="60" t="s">
        <v>32</v>
      </c>
      <c r="D44" s="60" t="s">
        <v>29</v>
      </c>
      <c r="E44" s="61" t="s">
        <v>166</v>
      </c>
      <c r="F44" s="87">
        <f>IF(ISNA(VLOOKUP($E44,'Ontario Rankings'!$E$6:$M$226,3,FALSE))=TRUE,"0",VLOOKUP($E44,'Ontario Rankings'!$E$6:$M$226,3,FALSE))</f>
        <v>32</v>
      </c>
      <c r="G44" s="21" t="str">
        <f>IF(ISNA(VLOOKUP($E44,'CC Yukon BA 2023'!$A$12:$G$95,7,FALSE))=TRUE,"0",VLOOKUP($E44,'CC Yukon BA 2023'!$A$12:$G$95,7,FALSE))</f>
        <v>0</v>
      </c>
      <c r="H44" s="21" t="str">
        <f>IF(ISNA(VLOOKUP($E44,'CC Yukon SS 2023'!$A$12:$G$95,7,FALSE))=TRUE,"0",VLOOKUP($E44,'CC Yukon SS 2023'!$A$12:$G$95,7,FALSE))</f>
        <v>0</v>
      </c>
      <c r="I44" s="21">
        <f>IF(ISNA(VLOOKUP($E44,'TT Horseshoe SS-1'!$A$12:$G$95,7,FALSE))=TRUE,"0",VLOOKUP($E44,'TT Horseshoe SS-1'!$A$12:$G$95,7,FALSE))</f>
        <v>12</v>
      </c>
      <c r="J44" s="21">
        <f>IF(ISNA(VLOOKUP($E44,'TT Horseshoe SS-2'!$A$12:$G$95,7,FALSE))=TRUE,"0",VLOOKUP($E44,'TT Horseshoe SS-2'!$A$12:$G$95,7,FALSE))</f>
        <v>12</v>
      </c>
      <c r="K44" s="21" t="str">
        <f>IF(ISNA(VLOOKUP($E44,'NorAm Copper SS'!$A$12:$G$95,7,FALSE))=TRUE,"0",VLOOKUP($E44,'NorAm Copper SS'!$A$12:$G$95,7,FALSE))</f>
        <v>0</v>
      </c>
      <c r="L44" s="21" t="str">
        <f>IF(ISNA(VLOOKUP($E44,'CC Sun Peaks BA'!$A$12:$G$95,7,FALSE))=TRUE,"0",VLOOKUP($E44,'CC Sun Peaks BA'!$A$12:$G$95,7,FALSE))</f>
        <v>0</v>
      </c>
      <c r="M44" s="21" t="str">
        <f>IF(ISNA(VLOOKUP($E44,'CC Sun Peaks SS'!$A$12:$G$95,7,FALSE))=TRUE,"0",VLOOKUP($E44,'CC Sun Peaks SS'!$A$12:$G$95,7,FALSE))</f>
        <v>0</v>
      </c>
      <c r="N44" s="21">
        <f>IF(ISNA(VLOOKUP($E44,'TT MSLM SS-1'!$A$12:$G$95,7,FALSE))=TRUE,"0",VLOOKUP($E44,'TT MSLM SS-1'!$A$12:$G$95,7,FALSE))</f>
        <v>19</v>
      </c>
      <c r="O44" s="21">
        <f>IF(ISNA(VLOOKUP($E44,'TT MSLM SS-2'!$A$12:$G$95,7,FALSE))=TRUE,"0",VLOOKUP($E44,'TT MSLM SS-2'!$A$12:$G$95,7,FALSE))</f>
        <v>15</v>
      </c>
      <c r="P44" s="21" t="str">
        <f>IF(ISNA(VLOOKUP($E44,'NorAm Aspen SS'!$A$12:$G$95,7,FALSE))=TRUE,"0",VLOOKUP($E44,'NorAm Aspen SS'!$A$12:$G$95,7,FALSE))</f>
        <v>0</v>
      </c>
      <c r="Q44" s="21">
        <f>IF(ISNA(VLOOKUP($E44,'PROV SS'!$A$12:$G$95,7,FALSE))=TRUE,"0",VLOOKUP($E44,'PROV SS'!$A$12:$G$95,7,FALSE))</f>
        <v>18</v>
      </c>
      <c r="R44" s="21">
        <f>IF(ISNA(VLOOKUP($E44,'PROV BA'!$A$12:$G$95,7,FALSE))=TRUE,"0",VLOOKUP($E44,'PROV BA'!$A$12:$G$95,7,FALSE))</f>
        <v>7</v>
      </c>
      <c r="S44" s="168" t="str">
        <f>IF(ISNA(VLOOKUP($E44,'CC Horseshoe BA-1'!$A$12:$I$95,9,FALSE))=TRUE,"0",VLOOKUP($E44,'CC Horseshoe BA-1'!$A$12:$I$95,9,FALSE))</f>
        <v>0</v>
      </c>
      <c r="T44" s="21" t="str">
        <f>IF(ISNA(VLOOKUP($E44,'CC Horseshoe BA-2'!$A$12:$G$95,7,FALSE))=TRUE,"0",VLOOKUP($E44,'CC Horseshoe BA-2'!$A$12:$G$95,7,FALSE))</f>
        <v>0</v>
      </c>
      <c r="U44" s="21" t="str">
        <f>IF(ISNA(VLOOKUP($E44,'NorAm Aspen SS'!$A$12:$G$95,7,FALSE))=TRUE,"0",VLOOKUP($E44,'NorAm Aspen SS'!$A$12:$G$95,7,FALSE))</f>
        <v>0</v>
      </c>
      <c r="V44" s="21" t="str">
        <f>IF(ISNA(VLOOKUP($E44,'JR+CC Halfpipe'!$A$12:$G$95,7,FALSE))=TRUE,"0",VLOOKUP($E44,'JR+CC Halfpipe'!$A$12:$G$95,7,FALSE))</f>
        <v>0</v>
      </c>
      <c r="W44" s="21" t="str">
        <f>IF(ISNA(VLOOKUP($E44,'JR Nat SS'!$A$12:$G$95,7,FALSE))=TRUE,"0",VLOOKUP($E44,'JR Nat SS'!$A$12:$G$95,7,FALSE))</f>
        <v>0</v>
      </c>
      <c r="X44" s="21" t="str">
        <f>IF(ISNA(VLOOKUP($E44,'JR Nat BA'!$A$12:$G$95,7,FALSE))=TRUE,"0",VLOOKUP($E44,'JR Nat BA'!$A$12:$G$95,7,FALSE))</f>
        <v>0</v>
      </c>
      <c r="Y44" s="21" t="str">
        <f>IF(ISNA(VLOOKUP($E44,'NorAm Stoneham SS'!$A$12:$G$95,7,FALSE))=TRUE,"0",VLOOKUP($E44,'NorAm Stoneham SS'!$A$12:$G$95,7,FALSE))</f>
        <v>0</v>
      </c>
      <c r="Z44" s="168" t="str">
        <f>IF(ISNA(VLOOKUP($E44,'NorAm Stoneham BA'!$A$12:$I$95,9,FALSE))=TRUE,"0",VLOOKUP($E44,'NorAm Stoneham BA'!$A$12:$I$95,9,FALSE))</f>
        <v>0</v>
      </c>
      <c r="AA44" s="21" t="str">
        <f>IF(ISNA(VLOOKUP($E44,'SR Nats SS'!$A$12:$G$95,7,FALSE))=TRUE,"0",VLOOKUP($E44,'SR Nats SS'!$A$12:$G$95,7,FALSE))</f>
        <v>0</v>
      </c>
      <c r="AB44" s="21" t="str">
        <f>IF(ISNA(VLOOKUP($E44,'SR Nats BA'!$A$12:$G$95,7,FALSE))=TRUE,"0",VLOOKUP($E44,'SR Nats BA'!$A$12:$G$95,7,FALSE))</f>
        <v>0</v>
      </c>
      <c r="AC44" s="22"/>
      <c r="AD44" s="22"/>
      <c r="AE44" s="22"/>
      <c r="AF44" s="22"/>
      <c r="AG44" s="22"/>
    </row>
    <row r="45" spans="1:33" ht="19" customHeight="1" x14ac:dyDescent="0.15">
      <c r="A45" s="64" t="s">
        <v>51</v>
      </c>
      <c r="B45" s="60"/>
      <c r="C45" s="60" t="s">
        <v>32</v>
      </c>
      <c r="D45" s="60" t="s">
        <v>29</v>
      </c>
      <c r="E45" s="61" t="s">
        <v>173</v>
      </c>
      <c r="F45" s="87">
        <f>IF(ISNA(VLOOKUP($E45,'Ontario Rankings'!$E$6:$M$226,3,FALSE))=TRUE,"0",VLOOKUP($E45,'Ontario Rankings'!$E$6:$M$226,3,FALSE))</f>
        <v>33</v>
      </c>
      <c r="G45" s="21" t="str">
        <f>IF(ISNA(VLOOKUP($E45,'CC Yukon BA 2023'!$A$12:$G$95,7,FALSE))=TRUE,"0",VLOOKUP($E45,'CC Yukon BA 2023'!$A$12:$G$95,7,FALSE))</f>
        <v>0</v>
      </c>
      <c r="H45" s="21" t="str">
        <f>IF(ISNA(VLOOKUP($E45,'CC Yukon SS 2023'!$A$12:$G$95,7,FALSE))=TRUE,"0",VLOOKUP($E45,'CC Yukon SS 2023'!$A$12:$G$95,7,FALSE))</f>
        <v>0</v>
      </c>
      <c r="I45" s="21">
        <f>IF(ISNA(VLOOKUP($E45,'TT Horseshoe SS-1'!$A$12:$G$95,7,FALSE))=TRUE,"0",VLOOKUP($E45,'TT Horseshoe SS-1'!$A$12:$G$95,7,FALSE))</f>
        <v>19</v>
      </c>
      <c r="J45" s="21">
        <f>IF(ISNA(VLOOKUP($E45,'TT Horseshoe SS-2'!$A$12:$G$95,7,FALSE))=TRUE,"0",VLOOKUP($E45,'TT Horseshoe SS-2'!$A$12:$G$95,7,FALSE))</f>
        <v>36</v>
      </c>
      <c r="K45" s="21" t="str">
        <f>IF(ISNA(VLOOKUP($E45,'NorAm Copper SS'!$A$12:$G$95,7,FALSE))=TRUE,"0",VLOOKUP($E45,'NorAm Copper SS'!$A$12:$G$95,7,FALSE))</f>
        <v>0</v>
      </c>
      <c r="L45" s="21" t="str">
        <f>IF(ISNA(VLOOKUP($E45,'CC Sun Peaks BA'!$A$12:$G$95,7,FALSE))=TRUE,"0",VLOOKUP($E45,'CC Sun Peaks BA'!$A$12:$G$95,7,FALSE))</f>
        <v>0</v>
      </c>
      <c r="M45" s="21" t="str">
        <f>IF(ISNA(VLOOKUP($E45,'CC Sun Peaks SS'!$A$12:$G$95,7,FALSE))=TRUE,"0",VLOOKUP($E45,'CC Sun Peaks SS'!$A$12:$G$95,7,FALSE))</f>
        <v>0</v>
      </c>
      <c r="N45" s="21">
        <f>IF(ISNA(VLOOKUP($E45,'TT MSLM SS-1'!$A$12:$G$95,7,FALSE))=TRUE,"0",VLOOKUP($E45,'TT MSLM SS-1'!$A$12:$G$95,7,FALSE))</f>
        <v>16</v>
      </c>
      <c r="O45" s="21">
        <f>IF(ISNA(VLOOKUP($E45,'TT MSLM SS-2'!$A$12:$G$95,7,FALSE))=TRUE,"0",VLOOKUP($E45,'TT MSLM SS-2'!$A$12:$G$95,7,FALSE))</f>
        <v>13</v>
      </c>
      <c r="P45" s="21" t="str">
        <f>IF(ISNA(VLOOKUP($E45,'NorAm Aspen SS'!$A$12:$G$95,7,FALSE))=TRUE,"0",VLOOKUP($E45,'NorAm Aspen SS'!$A$12:$G$95,7,FALSE))</f>
        <v>0</v>
      </c>
      <c r="Q45" s="21">
        <f>IF(ISNA(VLOOKUP($E45,'PROV SS'!$A$12:$G$95,7,FALSE))=TRUE,"0",VLOOKUP($E45,'PROV SS'!$A$12:$G$95,7,FALSE))</f>
        <v>13</v>
      </c>
      <c r="R45" s="21">
        <f>IF(ISNA(VLOOKUP($E45,'PROV BA'!$A$12:$G$95,7,FALSE))=TRUE,"0",VLOOKUP($E45,'PROV BA'!$A$12:$G$95,7,FALSE))</f>
        <v>14</v>
      </c>
      <c r="S45" s="168" t="str">
        <f>IF(ISNA(VLOOKUP($E45,'CC Horseshoe BA-1'!$A$12:$I$95,9,FALSE))=TRUE,"0",VLOOKUP($E45,'CC Horseshoe BA-1'!$A$12:$I$95,9,FALSE))</f>
        <v>0</v>
      </c>
      <c r="T45" s="21" t="str">
        <f>IF(ISNA(VLOOKUP($E45,'CC Horseshoe BA-2'!$A$12:$G$95,7,FALSE))=TRUE,"0",VLOOKUP($E45,'CC Horseshoe BA-2'!$A$12:$G$95,7,FALSE))</f>
        <v>0</v>
      </c>
      <c r="U45" s="21" t="str">
        <f>IF(ISNA(VLOOKUP($E45,'NorAm Aspen SS'!$A$12:$G$95,7,FALSE))=TRUE,"0",VLOOKUP($E45,'NorAm Aspen SS'!$A$12:$G$95,7,FALSE))</f>
        <v>0</v>
      </c>
      <c r="V45" s="21" t="str">
        <f>IF(ISNA(VLOOKUP($E45,'JR+CC Halfpipe'!$A$12:$G$95,7,FALSE))=TRUE,"0",VLOOKUP($E45,'JR+CC Halfpipe'!$A$12:$G$95,7,FALSE))</f>
        <v>0</v>
      </c>
      <c r="W45" s="21" t="str">
        <f>IF(ISNA(VLOOKUP($E45,'JR Nat SS'!$A$12:$G$95,7,FALSE))=TRUE,"0",VLOOKUP($E45,'JR Nat SS'!$A$12:$G$95,7,FALSE))</f>
        <v>0</v>
      </c>
      <c r="X45" s="21" t="str">
        <f>IF(ISNA(VLOOKUP($E45,'JR Nat BA'!$A$12:$G$95,7,FALSE))=TRUE,"0",VLOOKUP($E45,'JR Nat BA'!$A$12:$G$95,7,FALSE))</f>
        <v>0</v>
      </c>
      <c r="Y45" s="21" t="str">
        <f>IF(ISNA(VLOOKUP($E45,'NorAm Stoneham SS'!$A$12:$G$95,7,FALSE))=TRUE,"0",VLOOKUP($E45,'NorAm Stoneham SS'!$A$12:$G$95,7,FALSE))</f>
        <v>0</v>
      </c>
      <c r="Z45" s="168" t="str">
        <f>IF(ISNA(VLOOKUP($E45,'NorAm Stoneham BA'!$A$12:$I$95,9,FALSE))=TRUE,"0",VLOOKUP($E45,'NorAm Stoneham BA'!$A$12:$I$95,9,FALSE))</f>
        <v>0</v>
      </c>
      <c r="AA45" s="21" t="str">
        <f>IF(ISNA(VLOOKUP($E45,'SR Nats SS'!$A$12:$G$95,7,FALSE))=TRUE,"0",VLOOKUP($E45,'SR Nats SS'!$A$12:$G$95,7,FALSE))</f>
        <v>0</v>
      </c>
      <c r="AB45" s="21" t="str">
        <f>IF(ISNA(VLOOKUP($E45,'SR Nats BA'!$A$12:$G$95,7,FALSE))=TRUE,"0",VLOOKUP($E45,'SR Nats BA'!$A$12:$G$95,7,FALSE))</f>
        <v>0</v>
      </c>
      <c r="AC45" s="22"/>
      <c r="AD45" s="22"/>
      <c r="AE45" s="22"/>
      <c r="AF45" s="22"/>
      <c r="AG45" s="22"/>
    </row>
    <row r="46" spans="1:33" ht="19" customHeight="1" x14ac:dyDescent="0.15">
      <c r="A46" s="64" t="s">
        <v>43</v>
      </c>
      <c r="B46" s="60"/>
      <c r="C46" s="60" t="s">
        <v>32</v>
      </c>
      <c r="D46" s="60" t="s">
        <v>59</v>
      </c>
      <c r="E46" s="61" t="s">
        <v>64</v>
      </c>
      <c r="F46" s="87">
        <f>IF(ISNA(VLOOKUP($E46,'Ontario Rankings'!$E$6:$M$226,3,FALSE))=TRUE,"0",VLOOKUP($E46,'Ontario Rankings'!$E$6:$M$226,3,FALSE))</f>
        <v>34</v>
      </c>
      <c r="G46" s="21" t="str">
        <f>IF(ISNA(VLOOKUP($E46,'CC Yukon BA 2023'!$A$12:$G$95,7,FALSE))=TRUE,"0",VLOOKUP($E46,'CC Yukon BA 2023'!$A$12:$G$95,7,FALSE))</f>
        <v>0</v>
      </c>
      <c r="H46" s="21" t="str">
        <f>IF(ISNA(VLOOKUP($E46,'CC Yukon SS 2023'!$A$12:$G$95,7,FALSE))=TRUE,"0",VLOOKUP($E46,'CC Yukon SS 2023'!$A$12:$G$95,7,FALSE))</f>
        <v>0</v>
      </c>
      <c r="I46" s="21">
        <f>IF(ISNA(VLOOKUP($E46,'TT Horseshoe SS-1'!$A$12:$G$95,7,FALSE))=TRUE,"0",VLOOKUP($E46,'TT Horseshoe SS-1'!$A$12:$G$95,7,FALSE))</f>
        <v>11</v>
      </c>
      <c r="J46" s="21">
        <f>IF(ISNA(VLOOKUP($E46,'TT Horseshoe SS-2'!$A$12:$G$95,7,FALSE))=TRUE,"0",VLOOKUP($E46,'TT Horseshoe SS-2'!$A$12:$G$95,7,FALSE))</f>
        <v>15</v>
      </c>
      <c r="K46" s="21" t="str">
        <f>IF(ISNA(VLOOKUP($E46,'NorAm Copper SS'!$A$12:$G$95,7,FALSE))=TRUE,"0",VLOOKUP($E46,'NorAm Copper SS'!$A$12:$G$95,7,FALSE))</f>
        <v>0</v>
      </c>
      <c r="L46" s="21" t="str">
        <f>IF(ISNA(VLOOKUP($E46,'CC Sun Peaks BA'!$A$12:$G$95,7,FALSE))=TRUE,"0",VLOOKUP($E46,'CC Sun Peaks BA'!$A$12:$G$95,7,FALSE))</f>
        <v>0</v>
      </c>
      <c r="M46" s="21" t="str">
        <f>IF(ISNA(VLOOKUP($E46,'CC Sun Peaks SS'!$A$12:$G$95,7,FALSE))=TRUE,"0",VLOOKUP($E46,'CC Sun Peaks SS'!$A$12:$G$95,7,FALSE))</f>
        <v>0</v>
      </c>
      <c r="N46" s="21" t="str">
        <f>IF(ISNA(VLOOKUP($E46,'TT MSLM SS-1'!$A$12:$G$95,7,FALSE))=TRUE,"0",VLOOKUP($E46,'TT MSLM SS-1'!$A$12:$G$95,7,FALSE))</f>
        <v>DNS</v>
      </c>
      <c r="O46" s="21">
        <f>IF(ISNA(VLOOKUP($E46,'TT MSLM SS-2'!$A$12:$G$95,7,FALSE))=TRUE,"0",VLOOKUP($E46,'TT MSLM SS-2'!$A$12:$G$95,7,FALSE))</f>
        <v>10</v>
      </c>
      <c r="P46" s="21" t="str">
        <f>IF(ISNA(VLOOKUP($E46,'NorAm Aspen SS'!$A$12:$G$95,7,FALSE))=TRUE,"0",VLOOKUP($E46,'NorAm Aspen SS'!$A$12:$G$95,7,FALSE))</f>
        <v>0</v>
      </c>
      <c r="Q46" s="21">
        <f>IF(ISNA(VLOOKUP($E46,'PROV SS'!$A$12:$G$95,7,FALSE))=TRUE,"0",VLOOKUP($E46,'PROV SS'!$A$12:$G$95,7,FALSE))</f>
        <v>19</v>
      </c>
      <c r="R46" s="21">
        <f>IF(ISNA(VLOOKUP($E46,'PROV BA'!$A$12:$G$95,7,FALSE))=TRUE,"0",VLOOKUP($E46,'PROV BA'!$A$12:$G$95,7,FALSE))</f>
        <v>33</v>
      </c>
      <c r="S46" s="168" t="str">
        <f>IF(ISNA(VLOOKUP($E46,'CC Horseshoe BA-1'!$A$12:$I$95,9,FALSE))=TRUE,"0",VLOOKUP($E46,'CC Horseshoe BA-1'!$A$12:$I$95,9,FALSE))</f>
        <v>0</v>
      </c>
      <c r="T46" s="21" t="str">
        <f>IF(ISNA(VLOOKUP($E46,'CC Horseshoe BA-2'!$A$12:$G$95,7,FALSE))=TRUE,"0",VLOOKUP($E46,'CC Horseshoe BA-2'!$A$12:$G$95,7,FALSE))</f>
        <v>0</v>
      </c>
      <c r="U46" s="21" t="str">
        <f>IF(ISNA(VLOOKUP($E46,'NorAm Aspen SS'!$A$12:$G$95,7,FALSE))=TRUE,"0",VLOOKUP($E46,'NorAm Aspen SS'!$A$12:$G$95,7,FALSE))</f>
        <v>0</v>
      </c>
      <c r="V46" s="21" t="str">
        <f>IF(ISNA(VLOOKUP($E46,'JR+CC Halfpipe'!$A$12:$G$95,7,FALSE))=TRUE,"0",VLOOKUP($E46,'JR+CC Halfpipe'!$A$12:$G$95,7,FALSE))</f>
        <v>0</v>
      </c>
      <c r="W46" s="21" t="str">
        <f>IF(ISNA(VLOOKUP($E46,'JR Nat SS'!$A$12:$G$95,7,FALSE))=TRUE,"0",VLOOKUP($E46,'JR Nat SS'!$A$12:$G$95,7,FALSE))</f>
        <v>0</v>
      </c>
      <c r="X46" s="21" t="str">
        <f>IF(ISNA(VLOOKUP($E46,'JR Nat BA'!$A$12:$G$95,7,FALSE))=TRUE,"0",VLOOKUP($E46,'JR Nat BA'!$A$12:$G$95,7,FALSE))</f>
        <v>0</v>
      </c>
      <c r="Y46" s="21" t="str">
        <f>IF(ISNA(VLOOKUP($E46,'NorAm Stoneham SS'!$A$12:$G$95,7,FALSE))=TRUE,"0",VLOOKUP($E46,'NorAm Stoneham SS'!$A$12:$G$95,7,FALSE))</f>
        <v>0</v>
      </c>
      <c r="Z46" s="168" t="str">
        <f>IF(ISNA(VLOOKUP($E46,'NorAm Stoneham BA'!$A$12:$I$95,9,FALSE))=TRUE,"0",VLOOKUP($E46,'NorAm Stoneham BA'!$A$12:$I$95,9,FALSE))</f>
        <v>0</v>
      </c>
      <c r="AA46" s="21" t="str">
        <f>IF(ISNA(VLOOKUP($E46,'SR Nats SS'!$A$12:$G$95,7,FALSE))=TRUE,"0",VLOOKUP($E46,'SR Nats SS'!$A$12:$G$95,7,FALSE))</f>
        <v>0</v>
      </c>
      <c r="AB46" s="21" t="str">
        <f>IF(ISNA(VLOOKUP($E46,'SR Nats BA'!$A$12:$G$95,7,FALSE))=TRUE,"0",VLOOKUP($E46,'SR Nats BA'!$A$12:$G$95,7,FALSE))</f>
        <v>0</v>
      </c>
      <c r="AC46" s="22"/>
      <c r="AD46" s="22"/>
      <c r="AE46" s="22"/>
      <c r="AF46" s="22"/>
      <c r="AG46" s="22"/>
    </row>
    <row r="47" spans="1:33" ht="19" customHeight="1" x14ac:dyDescent="0.15">
      <c r="A47" s="64" t="s">
        <v>83</v>
      </c>
      <c r="B47" s="60"/>
      <c r="C47" s="60" t="s">
        <v>32</v>
      </c>
      <c r="D47" s="60" t="s">
        <v>59</v>
      </c>
      <c r="E47" s="61" t="s">
        <v>167</v>
      </c>
      <c r="F47" s="87">
        <f>IF(ISNA(VLOOKUP($E47,'Ontario Rankings'!$E$6:$M$226,3,FALSE))=TRUE,"0",VLOOKUP($E47,'Ontario Rankings'!$E$6:$M$226,3,FALSE))</f>
        <v>35</v>
      </c>
      <c r="G47" s="21" t="str">
        <f>IF(ISNA(VLOOKUP($E47,'CC Yukon BA 2023'!$A$12:$G$95,7,FALSE))=TRUE,"0",VLOOKUP($E47,'CC Yukon BA 2023'!$A$12:$G$95,7,FALSE))</f>
        <v>0</v>
      </c>
      <c r="H47" s="21" t="str">
        <f>IF(ISNA(VLOOKUP($E47,'CC Yukon SS 2023'!$A$12:$G$95,7,FALSE))=TRUE,"0",VLOOKUP($E47,'CC Yukon SS 2023'!$A$12:$G$95,7,FALSE))</f>
        <v>0</v>
      </c>
      <c r="I47" s="21">
        <f>IF(ISNA(VLOOKUP($E47,'TT Horseshoe SS-1'!$A$12:$G$95,7,FALSE))=TRUE,"0",VLOOKUP($E47,'TT Horseshoe SS-1'!$A$12:$G$95,7,FALSE))</f>
        <v>13</v>
      </c>
      <c r="J47" s="21">
        <f>IF(ISNA(VLOOKUP($E47,'TT Horseshoe SS-2'!$A$12:$G$95,7,FALSE))=TRUE,"0",VLOOKUP($E47,'TT Horseshoe SS-2'!$A$12:$G$95,7,FALSE))</f>
        <v>16</v>
      </c>
      <c r="K47" s="21" t="str">
        <f>IF(ISNA(VLOOKUP($E47,'NorAm Copper SS'!$A$12:$G$95,7,FALSE))=TRUE,"0",VLOOKUP($E47,'NorAm Copper SS'!$A$12:$G$95,7,FALSE))</f>
        <v>0</v>
      </c>
      <c r="L47" s="21" t="str">
        <f>IF(ISNA(VLOOKUP($E47,'CC Sun Peaks BA'!$A$12:$G$95,7,FALSE))=TRUE,"0",VLOOKUP($E47,'CC Sun Peaks BA'!$A$12:$G$95,7,FALSE))</f>
        <v>0</v>
      </c>
      <c r="M47" s="21" t="str">
        <f>IF(ISNA(VLOOKUP($E47,'CC Sun Peaks SS'!$A$12:$G$95,7,FALSE))=TRUE,"0",VLOOKUP($E47,'CC Sun Peaks SS'!$A$12:$G$95,7,FALSE))</f>
        <v>0</v>
      </c>
      <c r="N47" s="21">
        <f>IF(ISNA(VLOOKUP($E47,'TT MSLM SS-1'!$A$12:$G$95,7,FALSE))=TRUE,"0",VLOOKUP($E47,'TT MSLM SS-1'!$A$12:$G$95,7,FALSE))</f>
        <v>22</v>
      </c>
      <c r="O47" s="21">
        <f>IF(ISNA(VLOOKUP($E47,'TT MSLM SS-2'!$A$12:$G$95,7,FALSE))=TRUE,"0",VLOOKUP($E47,'TT MSLM SS-2'!$A$12:$G$95,7,FALSE))</f>
        <v>16</v>
      </c>
      <c r="P47" s="21" t="str">
        <f>IF(ISNA(VLOOKUP($E47,'NorAm Aspen SS'!$A$12:$G$95,7,FALSE))=TRUE,"0",VLOOKUP($E47,'NorAm Aspen SS'!$A$12:$G$95,7,FALSE))</f>
        <v>0</v>
      </c>
      <c r="Q47" s="21">
        <f>IF(ISNA(VLOOKUP($E47,'PROV SS'!$A$12:$G$95,7,FALSE))=TRUE,"0",VLOOKUP($E47,'PROV SS'!$A$12:$G$95,7,FALSE))</f>
        <v>17</v>
      </c>
      <c r="R47" s="21">
        <f>IF(ISNA(VLOOKUP($E47,'PROV BA'!$A$12:$G$95,7,FALSE))=TRUE,"0",VLOOKUP($E47,'PROV BA'!$A$12:$G$95,7,FALSE))</f>
        <v>23</v>
      </c>
      <c r="S47" s="168" t="str">
        <f>IF(ISNA(VLOOKUP($E47,'CC Horseshoe BA-1'!$A$12:$I$95,9,FALSE))=TRUE,"0",VLOOKUP($E47,'CC Horseshoe BA-1'!$A$12:$I$95,9,FALSE))</f>
        <v>0</v>
      </c>
      <c r="T47" s="21" t="str">
        <f>IF(ISNA(VLOOKUP($E47,'CC Horseshoe BA-2'!$A$12:$G$95,7,FALSE))=TRUE,"0",VLOOKUP($E47,'CC Horseshoe BA-2'!$A$12:$G$95,7,FALSE))</f>
        <v>0</v>
      </c>
      <c r="U47" s="21" t="str">
        <f>IF(ISNA(VLOOKUP($E47,'NorAm Aspen SS'!$A$12:$G$95,7,FALSE))=TRUE,"0",VLOOKUP($E47,'NorAm Aspen SS'!$A$12:$G$95,7,FALSE))</f>
        <v>0</v>
      </c>
      <c r="V47" s="21" t="str">
        <f>IF(ISNA(VLOOKUP($E47,'JR+CC Halfpipe'!$A$12:$G$95,7,FALSE))=TRUE,"0",VLOOKUP($E47,'JR+CC Halfpipe'!$A$12:$G$95,7,FALSE))</f>
        <v>0</v>
      </c>
      <c r="W47" s="21" t="str">
        <f>IF(ISNA(VLOOKUP($E47,'JR Nat SS'!$A$12:$G$95,7,FALSE))=TRUE,"0",VLOOKUP($E47,'JR Nat SS'!$A$12:$G$95,7,FALSE))</f>
        <v>0</v>
      </c>
      <c r="X47" s="21" t="str">
        <f>IF(ISNA(VLOOKUP($E47,'JR Nat BA'!$A$12:$G$95,7,FALSE))=TRUE,"0",VLOOKUP($E47,'JR Nat BA'!$A$12:$G$95,7,FALSE))</f>
        <v>0</v>
      </c>
      <c r="Y47" s="21" t="str">
        <f>IF(ISNA(VLOOKUP($E47,'NorAm Stoneham SS'!$A$12:$G$95,7,FALSE))=TRUE,"0",VLOOKUP($E47,'NorAm Stoneham SS'!$A$12:$G$95,7,FALSE))</f>
        <v>0</v>
      </c>
      <c r="Z47" s="168" t="str">
        <f>IF(ISNA(VLOOKUP($E47,'NorAm Stoneham BA'!$A$12:$I$95,9,FALSE))=TRUE,"0",VLOOKUP($E47,'NorAm Stoneham BA'!$A$12:$I$95,9,FALSE))</f>
        <v>0</v>
      </c>
      <c r="AA47" s="21" t="str">
        <f>IF(ISNA(VLOOKUP($E47,'SR Nats SS'!$A$12:$G$95,7,FALSE))=TRUE,"0",VLOOKUP($E47,'SR Nats SS'!$A$12:$G$95,7,FALSE))</f>
        <v>0</v>
      </c>
      <c r="AB47" s="21" t="str">
        <f>IF(ISNA(VLOOKUP($E47,'SR Nats BA'!$A$12:$G$95,7,FALSE))=TRUE,"0",VLOOKUP($E47,'SR Nats BA'!$A$12:$G$95,7,FALSE))</f>
        <v>0</v>
      </c>
      <c r="AC47" s="22"/>
      <c r="AD47" s="22"/>
      <c r="AE47" s="22"/>
      <c r="AF47" s="22"/>
      <c r="AG47" s="22"/>
    </row>
    <row r="48" spans="1:33" ht="19" customHeight="1" x14ac:dyDescent="0.15">
      <c r="A48" s="64" t="s">
        <v>51</v>
      </c>
      <c r="B48" s="60"/>
      <c r="C48" s="60" t="s">
        <v>32</v>
      </c>
      <c r="D48" s="60" t="s">
        <v>29</v>
      </c>
      <c r="E48" s="61" t="s">
        <v>174</v>
      </c>
      <c r="F48" s="87">
        <f>IF(ISNA(VLOOKUP($E48,'Ontario Rankings'!$E$6:$M$226,3,FALSE))=TRUE,"0",VLOOKUP($E48,'Ontario Rankings'!$E$6:$M$226,3,FALSE))</f>
        <v>36</v>
      </c>
      <c r="G48" s="21" t="str">
        <f>IF(ISNA(VLOOKUP($E48,'CC Yukon BA 2023'!$A$12:$G$95,7,FALSE))=TRUE,"0",VLOOKUP($E48,'CC Yukon BA 2023'!$A$12:$G$95,7,FALSE))</f>
        <v>0</v>
      </c>
      <c r="H48" s="21" t="str">
        <f>IF(ISNA(VLOOKUP($E48,'CC Yukon SS 2023'!$A$12:$G$95,7,FALSE))=TRUE,"0",VLOOKUP($E48,'CC Yukon SS 2023'!$A$12:$G$95,7,FALSE))</f>
        <v>0</v>
      </c>
      <c r="I48" s="21">
        <f>IF(ISNA(VLOOKUP($E48,'TT Horseshoe SS-1'!$A$12:$G$95,7,FALSE))=TRUE,"0",VLOOKUP($E48,'TT Horseshoe SS-1'!$A$12:$G$95,7,FALSE))</f>
        <v>20</v>
      </c>
      <c r="J48" s="21">
        <f>IF(ISNA(VLOOKUP($E48,'TT Horseshoe SS-2'!$A$12:$G$95,7,FALSE))=TRUE,"0",VLOOKUP($E48,'TT Horseshoe SS-2'!$A$12:$G$95,7,FALSE))</f>
        <v>20</v>
      </c>
      <c r="K48" s="21" t="str">
        <f>IF(ISNA(VLOOKUP($E48,'NorAm Copper SS'!$A$12:$G$95,7,FALSE))=TRUE,"0",VLOOKUP($E48,'NorAm Copper SS'!$A$12:$G$95,7,FALSE))</f>
        <v>0</v>
      </c>
      <c r="L48" s="21" t="str">
        <f>IF(ISNA(VLOOKUP($E48,'CC Sun Peaks BA'!$A$12:$G$95,7,FALSE))=TRUE,"0",VLOOKUP($E48,'CC Sun Peaks BA'!$A$12:$G$95,7,FALSE))</f>
        <v>0</v>
      </c>
      <c r="M48" s="21" t="str">
        <f>IF(ISNA(VLOOKUP($E48,'CC Sun Peaks SS'!$A$12:$G$95,7,FALSE))=TRUE,"0",VLOOKUP($E48,'CC Sun Peaks SS'!$A$12:$G$95,7,FALSE))</f>
        <v>0</v>
      </c>
      <c r="N48" s="21">
        <f>IF(ISNA(VLOOKUP($E48,'TT MSLM SS-1'!$A$12:$G$95,7,FALSE))=TRUE,"0",VLOOKUP($E48,'TT MSLM SS-1'!$A$12:$G$95,7,FALSE))</f>
        <v>14</v>
      </c>
      <c r="O48" s="21">
        <f>IF(ISNA(VLOOKUP($E48,'TT MSLM SS-2'!$A$12:$G$95,7,FALSE))=TRUE,"0",VLOOKUP($E48,'TT MSLM SS-2'!$A$12:$G$95,7,FALSE))</f>
        <v>10</v>
      </c>
      <c r="P48" s="21" t="str">
        <f>IF(ISNA(VLOOKUP($E48,'NorAm Aspen SS'!$A$12:$G$95,7,FALSE))=TRUE,"0",VLOOKUP($E48,'NorAm Aspen SS'!$A$12:$G$95,7,FALSE))</f>
        <v>0</v>
      </c>
      <c r="Q48" s="21">
        <f>IF(ISNA(VLOOKUP($E48,'PROV SS'!$A$12:$G$95,7,FALSE))=TRUE,"0",VLOOKUP($E48,'PROV SS'!$A$12:$G$95,7,FALSE))</f>
        <v>46</v>
      </c>
      <c r="R48" s="21">
        <f>IF(ISNA(VLOOKUP($E48,'PROV BA'!$A$12:$G$95,7,FALSE))=TRUE,"0",VLOOKUP($E48,'PROV BA'!$A$12:$G$95,7,FALSE))</f>
        <v>53</v>
      </c>
      <c r="S48" s="168" t="str">
        <f>IF(ISNA(VLOOKUP($E48,'CC Horseshoe BA-1'!$A$12:$I$95,9,FALSE))=TRUE,"0",VLOOKUP($E48,'CC Horseshoe BA-1'!$A$12:$I$95,9,FALSE))</f>
        <v>0</v>
      </c>
      <c r="T48" s="21" t="str">
        <f>IF(ISNA(VLOOKUP($E48,'CC Horseshoe BA-2'!$A$12:$G$95,7,FALSE))=TRUE,"0",VLOOKUP($E48,'CC Horseshoe BA-2'!$A$12:$G$95,7,FALSE))</f>
        <v>0</v>
      </c>
      <c r="U48" s="21" t="str">
        <f>IF(ISNA(VLOOKUP($E48,'NorAm Aspen SS'!$A$12:$G$95,7,FALSE))=TRUE,"0",VLOOKUP($E48,'NorAm Aspen SS'!$A$12:$G$95,7,FALSE))</f>
        <v>0</v>
      </c>
      <c r="V48" s="21" t="str">
        <f>IF(ISNA(VLOOKUP($E48,'JR+CC Halfpipe'!$A$12:$G$95,7,FALSE))=TRUE,"0",VLOOKUP($E48,'JR+CC Halfpipe'!$A$12:$G$95,7,FALSE))</f>
        <v>0</v>
      </c>
      <c r="W48" s="21" t="str">
        <f>IF(ISNA(VLOOKUP($E48,'JR Nat SS'!$A$12:$G$95,7,FALSE))=TRUE,"0",VLOOKUP($E48,'JR Nat SS'!$A$12:$G$95,7,FALSE))</f>
        <v>0</v>
      </c>
      <c r="X48" s="21" t="str">
        <f>IF(ISNA(VLOOKUP($E48,'JR Nat BA'!$A$12:$G$95,7,FALSE))=TRUE,"0",VLOOKUP($E48,'JR Nat BA'!$A$12:$G$95,7,FALSE))</f>
        <v>0</v>
      </c>
      <c r="Y48" s="21" t="str">
        <f>IF(ISNA(VLOOKUP($E48,'NorAm Stoneham SS'!$A$12:$G$95,7,FALSE))=TRUE,"0",VLOOKUP($E48,'NorAm Stoneham SS'!$A$12:$G$95,7,FALSE))</f>
        <v>0</v>
      </c>
      <c r="Z48" s="168" t="str">
        <f>IF(ISNA(VLOOKUP($E48,'NorAm Stoneham BA'!$A$12:$I$95,9,FALSE))=TRUE,"0",VLOOKUP($E48,'NorAm Stoneham BA'!$A$12:$I$95,9,FALSE))</f>
        <v>0</v>
      </c>
      <c r="AA48" s="21" t="str">
        <f>IF(ISNA(VLOOKUP($E48,'SR Nats SS'!$A$12:$G$95,7,FALSE))=TRUE,"0",VLOOKUP($E48,'SR Nats SS'!$A$12:$G$95,7,FALSE))</f>
        <v>0</v>
      </c>
      <c r="AB48" s="21" t="str">
        <f>IF(ISNA(VLOOKUP($E48,'SR Nats BA'!$A$12:$G$95,7,FALSE))=TRUE,"0",VLOOKUP($E48,'SR Nats BA'!$A$12:$G$95,7,FALSE))</f>
        <v>0</v>
      </c>
      <c r="AC48" s="22"/>
      <c r="AD48" s="22"/>
      <c r="AE48" s="22"/>
      <c r="AF48" s="22"/>
      <c r="AG48" s="22"/>
    </row>
    <row r="49" spans="1:33" s="23" customFormat="1" ht="19" customHeight="1" x14ac:dyDescent="0.15">
      <c r="A49" s="64" t="s">
        <v>51</v>
      </c>
      <c r="B49" s="60"/>
      <c r="C49" s="60" t="s">
        <v>32</v>
      </c>
      <c r="D49" s="60" t="s">
        <v>27</v>
      </c>
      <c r="E49" s="61" t="s">
        <v>180</v>
      </c>
      <c r="F49" s="87">
        <f>IF(ISNA(VLOOKUP($E49,'Ontario Rankings'!$E$6:$M$226,3,FALSE))=TRUE,"0",VLOOKUP($E49,'Ontario Rankings'!$E$6:$M$226,3,FALSE))</f>
        <v>37</v>
      </c>
      <c r="G49" s="21" t="str">
        <f>IF(ISNA(VLOOKUP($E49,'CC Yukon BA 2023'!$A$12:$G$95,7,FALSE))=TRUE,"0",VLOOKUP($E49,'CC Yukon BA 2023'!$A$12:$G$95,7,FALSE))</f>
        <v>0</v>
      </c>
      <c r="H49" s="21" t="str">
        <f>IF(ISNA(VLOOKUP($E49,'CC Yukon SS 2023'!$A$12:$G$95,7,FALSE))=TRUE,"0",VLOOKUP($E49,'CC Yukon SS 2023'!$A$12:$G$95,7,FALSE))</f>
        <v>0</v>
      </c>
      <c r="I49" s="21">
        <f>IF(ISNA(VLOOKUP($E49,'TT Horseshoe SS-1'!$A$12:$G$95,7,FALSE))=TRUE,"0",VLOOKUP($E49,'TT Horseshoe SS-1'!$A$12:$G$95,7,FALSE))</f>
        <v>26</v>
      </c>
      <c r="J49" s="21" t="str">
        <f>IF(ISNA(VLOOKUP($E49,'TT Horseshoe SS-2'!$A$12:$G$95,7,FALSE))=TRUE,"0",VLOOKUP($E49,'TT Horseshoe SS-2'!$A$12:$G$95,7,FALSE))</f>
        <v>DNS</v>
      </c>
      <c r="K49" s="21" t="str">
        <f>IF(ISNA(VLOOKUP($E49,'NorAm Copper SS'!$A$12:$G$95,7,FALSE))=TRUE,"0",VLOOKUP($E49,'NorAm Copper SS'!$A$12:$G$95,7,FALSE))</f>
        <v>0</v>
      </c>
      <c r="L49" s="21" t="str">
        <f>IF(ISNA(VLOOKUP($E49,'CC Sun Peaks BA'!$A$12:$G$95,7,FALSE))=TRUE,"0",VLOOKUP($E49,'CC Sun Peaks BA'!$A$12:$G$95,7,FALSE))</f>
        <v>0</v>
      </c>
      <c r="M49" s="21" t="str">
        <f>IF(ISNA(VLOOKUP($E49,'CC Sun Peaks SS'!$A$12:$G$95,7,FALSE))=TRUE,"0",VLOOKUP($E49,'CC Sun Peaks SS'!$A$12:$G$95,7,FALSE))</f>
        <v>0</v>
      </c>
      <c r="N49" s="21">
        <f>IF(ISNA(VLOOKUP($E49,'TT MSLM SS-1'!$A$12:$G$95,7,FALSE))=TRUE,"0",VLOOKUP($E49,'TT MSLM SS-1'!$A$12:$G$95,7,FALSE))</f>
        <v>12</v>
      </c>
      <c r="O49" s="21">
        <f>IF(ISNA(VLOOKUP($E49,'TT MSLM SS-2'!$A$12:$G$95,7,FALSE))=TRUE,"0",VLOOKUP($E49,'TT MSLM SS-2'!$A$12:$G$95,7,FALSE))</f>
        <v>14</v>
      </c>
      <c r="P49" s="21" t="str">
        <f>IF(ISNA(VLOOKUP($E49,'NorAm Aspen SS'!$A$12:$G$95,7,FALSE))=TRUE,"0",VLOOKUP($E49,'NorAm Aspen SS'!$A$12:$G$95,7,FALSE))</f>
        <v>0</v>
      </c>
      <c r="Q49" s="21">
        <f>IF(ISNA(VLOOKUP($E49,'PROV SS'!$A$12:$G$95,7,FALSE))=TRUE,"0",VLOOKUP($E49,'PROV SS'!$A$12:$G$95,7,FALSE))</f>
        <v>28</v>
      </c>
      <c r="R49" s="21">
        <f>IF(ISNA(VLOOKUP($E49,'PROV BA'!$A$12:$G$95,7,FALSE))=TRUE,"0",VLOOKUP($E49,'PROV BA'!$A$12:$G$95,7,FALSE))</f>
        <v>29</v>
      </c>
      <c r="S49" s="168" t="str">
        <f>IF(ISNA(VLOOKUP($E49,'CC Horseshoe BA-1'!$A$12:$I$95,9,FALSE))=TRUE,"0",VLOOKUP($E49,'CC Horseshoe BA-1'!$A$12:$I$95,9,FALSE))</f>
        <v>0</v>
      </c>
      <c r="T49" s="21" t="str">
        <f>IF(ISNA(VLOOKUP($E49,'CC Horseshoe BA-2'!$A$12:$G$95,7,FALSE))=TRUE,"0",VLOOKUP($E49,'CC Horseshoe BA-2'!$A$12:$G$95,7,FALSE))</f>
        <v>0</v>
      </c>
      <c r="U49" s="21" t="str">
        <f>IF(ISNA(VLOOKUP($E49,'NorAm Aspen SS'!$A$12:$G$95,7,FALSE))=TRUE,"0",VLOOKUP($E49,'NorAm Aspen SS'!$A$12:$G$95,7,FALSE))</f>
        <v>0</v>
      </c>
      <c r="V49" s="21" t="str">
        <f>IF(ISNA(VLOOKUP($E49,'JR+CC Halfpipe'!$A$12:$G$95,7,FALSE))=TRUE,"0",VLOOKUP($E49,'JR+CC Halfpipe'!$A$12:$G$95,7,FALSE))</f>
        <v>0</v>
      </c>
      <c r="W49" s="21" t="str">
        <f>IF(ISNA(VLOOKUP($E49,'JR Nat SS'!$A$12:$G$95,7,FALSE))=TRUE,"0",VLOOKUP($E49,'JR Nat SS'!$A$12:$G$95,7,FALSE))</f>
        <v>0</v>
      </c>
      <c r="X49" s="21" t="str">
        <f>IF(ISNA(VLOOKUP($E49,'JR Nat BA'!$A$12:$G$95,7,FALSE))=TRUE,"0",VLOOKUP($E49,'JR Nat BA'!$A$12:$G$95,7,FALSE))</f>
        <v>0</v>
      </c>
      <c r="Y49" s="21" t="str">
        <f>IF(ISNA(VLOOKUP($E49,'NorAm Stoneham SS'!$A$12:$G$95,7,FALSE))=TRUE,"0",VLOOKUP($E49,'NorAm Stoneham SS'!$A$12:$G$95,7,FALSE))</f>
        <v>0</v>
      </c>
      <c r="Z49" s="168" t="str">
        <f>IF(ISNA(VLOOKUP($E49,'NorAm Stoneham BA'!$A$12:$I$95,9,FALSE))=TRUE,"0",VLOOKUP($E49,'NorAm Stoneham BA'!$A$12:$I$95,9,FALSE))</f>
        <v>0</v>
      </c>
      <c r="AA49" s="21" t="str">
        <f>IF(ISNA(VLOOKUP($E49,'SR Nats SS'!$A$12:$G$95,7,FALSE))=TRUE,"0",VLOOKUP($E49,'SR Nats SS'!$A$12:$G$95,7,FALSE))</f>
        <v>0</v>
      </c>
      <c r="AB49" s="21" t="str">
        <f>IF(ISNA(VLOOKUP($E49,'SR Nats BA'!$A$12:$G$95,7,FALSE))=TRUE,"0",VLOOKUP($E49,'SR Nats BA'!$A$12:$G$95,7,FALSE))</f>
        <v>0</v>
      </c>
      <c r="AC49" s="22"/>
      <c r="AD49" s="22"/>
      <c r="AE49" s="22"/>
      <c r="AF49" s="22"/>
      <c r="AG49" s="22"/>
    </row>
    <row r="50" spans="1:33" ht="19" customHeight="1" x14ac:dyDescent="0.15">
      <c r="A50" s="64" t="s">
        <v>198</v>
      </c>
      <c r="B50" s="60"/>
      <c r="C50" s="60" t="s">
        <v>32</v>
      </c>
      <c r="D50" s="60" t="s">
        <v>27</v>
      </c>
      <c r="E50" s="61" t="s">
        <v>170</v>
      </c>
      <c r="F50" s="87">
        <f>IF(ISNA(VLOOKUP($E50,'Ontario Rankings'!$E$6:$M$226,3,FALSE))=TRUE,"0",VLOOKUP($E50,'Ontario Rankings'!$E$6:$M$226,3,FALSE))</f>
        <v>38</v>
      </c>
      <c r="G50" s="21" t="str">
        <f>IF(ISNA(VLOOKUP($E50,'CC Yukon BA 2023'!$A$12:$G$95,7,FALSE))=TRUE,"0",VLOOKUP($E50,'CC Yukon BA 2023'!$A$12:$G$95,7,FALSE))</f>
        <v>0</v>
      </c>
      <c r="H50" s="21" t="str">
        <f>IF(ISNA(VLOOKUP($E50,'CC Yukon SS 2023'!$A$12:$G$95,7,FALSE))=TRUE,"0",VLOOKUP($E50,'CC Yukon SS 2023'!$A$12:$G$95,7,FALSE))</f>
        <v>0</v>
      </c>
      <c r="I50" s="21">
        <f>IF(ISNA(VLOOKUP($E50,'TT Horseshoe SS-1'!$A$12:$G$95,7,FALSE))=TRUE,"0",VLOOKUP($E50,'TT Horseshoe SS-1'!$A$12:$G$95,7,FALSE))</f>
        <v>16</v>
      </c>
      <c r="J50" s="21">
        <f>IF(ISNA(VLOOKUP($E50,'TT Horseshoe SS-2'!$A$12:$G$95,7,FALSE))=TRUE,"0",VLOOKUP($E50,'TT Horseshoe SS-2'!$A$12:$G$95,7,FALSE))</f>
        <v>17</v>
      </c>
      <c r="K50" s="21" t="str">
        <f>IF(ISNA(VLOOKUP($E50,'NorAm Copper SS'!$A$12:$G$95,7,FALSE))=TRUE,"0",VLOOKUP($E50,'NorAm Copper SS'!$A$12:$G$95,7,FALSE))</f>
        <v>0</v>
      </c>
      <c r="L50" s="21" t="str">
        <f>IF(ISNA(VLOOKUP($E50,'CC Sun Peaks BA'!$A$12:$G$95,7,FALSE))=TRUE,"0",VLOOKUP($E50,'CC Sun Peaks BA'!$A$12:$G$95,7,FALSE))</f>
        <v>0</v>
      </c>
      <c r="M50" s="21" t="str">
        <f>IF(ISNA(VLOOKUP($E50,'CC Sun Peaks SS'!$A$12:$G$95,7,FALSE))=TRUE,"0",VLOOKUP($E50,'CC Sun Peaks SS'!$A$12:$G$95,7,FALSE))</f>
        <v>0</v>
      </c>
      <c r="N50" s="21">
        <f>IF(ISNA(VLOOKUP($E50,'TT MSLM SS-1'!$A$12:$G$95,7,FALSE))=TRUE,"0",VLOOKUP($E50,'TT MSLM SS-1'!$A$12:$G$95,7,FALSE))</f>
        <v>17</v>
      </c>
      <c r="O50" s="21">
        <f>IF(ISNA(VLOOKUP($E50,'TT MSLM SS-2'!$A$12:$G$95,7,FALSE))=TRUE,"0",VLOOKUP($E50,'TT MSLM SS-2'!$A$12:$G$95,7,FALSE))</f>
        <v>43</v>
      </c>
      <c r="P50" s="21" t="str">
        <f>IF(ISNA(VLOOKUP($E50,'NorAm Aspen SS'!$A$12:$G$95,7,FALSE))=TRUE,"0",VLOOKUP($E50,'NorAm Aspen SS'!$A$12:$G$95,7,FALSE))</f>
        <v>0</v>
      </c>
      <c r="Q50" s="21">
        <f>IF(ISNA(VLOOKUP($E50,'PROV SS'!$A$12:$G$95,7,FALSE))=TRUE,"0",VLOOKUP($E50,'PROV SS'!$A$12:$G$95,7,FALSE))</f>
        <v>22</v>
      </c>
      <c r="R50" s="21">
        <f>IF(ISNA(VLOOKUP($E50,'PROV BA'!$A$12:$G$95,7,FALSE))=TRUE,"0",VLOOKUP($E50,'PROV BA'!$A$12:$G$95,7,FALSE))</f>
        <v>20</v>
      </c>
      <c r="S50" s="168" t="str">
        <f>IF(ISNA(VLOOKUP($E50,'CC Horseshoe BA-1'!$A$12:$I$95,9,FALSE))=TRUE,"0",VLOOKUP($E50,'CC Horseshoe BA-1'!$A$12:$I$95,9,FALSE))</f>
        <v>0</v>
      </c>
      <c r="T50" s="21" t="str">
        <f>IF(ISNA(VLOOKUP($E50,'CC Horseshoe BA-2'!$A$12:$G$95,7,FALSE))=TRUE,"0",VLOOKUP($E50,'CC Horseshoe BA-2'!$A$12:$G$95,7,FALSE))</f>
        <v>0</v>
      </c>
      <c r="U50" s="21" t="str">
        <f>IF(ISNA(VLOOKUP($E50,'NorAm Aspen SS'!$A$12:$G$95,7,FALSE))=TRUE,"0",VLOOKUP($E50,'NorAm Aspen SS'!$A$12:$G$95,7,FALSE))</f>
        <v>0</v>
      </c>
      <c r="V50" s="21" t="str">
        <f>IF(ISNA(VLOOKUP($E50,'JR+CC Halfpipe'!$A$12:$G$95,7,FALSE))=TRUE,"0",VLOOKUP($E50,'JR+CC Halfpipe'!$A$12:$G$95,7,FALSE))</f>
        <v>0</v>
      </c>
      <c r="W50" s="21" t="str">
        <f>IF(ISNA(VLOOKUP($E50,'JR Nat SS'!$A$12:$G$95,7,FALSE))=TRUE,"0",VLOOKUP($E50,'JR Nat SS'!$A$12:$G$95,7,FALSE))</f>
        <v>0</v>
      </c>
      <c r="X50" s="21" t="str">
        <f>IF(ISNA(VLOOKUP($E50,'JR Nat BA'!$A$12:$G$95,7,FALSE))=TRUE,"0",VLOOKUP($E50,'JR Nat BA'!$A$12:$G$95,7,FALSE))</f>
        <v>0</v>
      </c>
      <c r="Y50" s="21" t="str">
        <f>IF(ISNA(VLOOKUP($E50,'NorAm Stoneham SS'!$A$12:$G$95,7,FALSE))=TRUE,"0",VLOOKUP($E50,'NorAm Stoneham SS'!$A$12:$G$95,7,FALSE))</f>
        <v>0</v>
      </c>
      <c r="Z50" s="168" t="str">
        <f>IF(ISNA(VLOOKUP($E50,'NorAm Stoneham BA'!$A$12:$I$95,9,FALSE))=TRUE,"0",VLOOKUP($E50,'NorAm Stoneham BA'!$A$12:$I$95,9,FALSE))</f>
        <v>0</v>
      </c>
      <c r="AA50" s="21" t="str">
        <f>IF(ISNA(VLOOKUP($E50,'SR Nats SS'!$A$12:$G$95,7,FALSE))=TRUE,"0",VLOOKUP($E50,'SR Nats SS'!$A$12:$G$95,7,FALSE))</f>
        <v>0</v>
      </c>
      <c r="AB50" s="21" t="str">
        <f>IF(ISNA(VLOOKUP($E50,'SR Nats BA'!$A$12:$G$95,7,FALSE))=TRUE,"0",VLOOKUP($E50,'SR Nats BA'!$A$12:$G$95,7,FALSE))</f>
        <v>0</v>
      </c>
      <c r="AC50" s="22"/>
      <c r="AD50" s="22"/>
      <c r="AE50" s="22"/>
      <c r="AF50" s="22"/>
      <c r="AG50" s="22"/>
    </row>
    <row r="51" spans="1:33" ht="19" customHeight="1" x14ac:dyDescent="0.15">
      <c r="A51" s="64" t="s">
        <v>76</v>
      </c>
      <c r="B51" s="60"/>
      <c r="C51" s="60" t="s">
        <v>32</v>
      </c>
      <c r="D51" s="60" t="s">
        <v>48</v>
      </c>
      <c r="E51" s="61" t="s">
        <v>215</v>
      </c>
      <c r="F51" s="87">
        <f>IF(ISNA(VLOOKUP($E51,'Ontario Rankings'!$E$6:$M$226,3,FALSE))=TRUE,"0",VLOOKUP($E51,'Ontario Rankings'!$E$6:$M$226,3,FALSE))</f>
        <v>38</v>
      </c>
      <c r="G51" s="21" t="str">
        <f>IF(ISNA(VLOOKUP($E51,'CC Yukon BA 2023'!$A$12:$G$95,7,FALSE))=TRUE,"0",VLOOKUP($E51,'CC Yukon BA 2023'!$A$12:$G$95,7,FALSE))</f>
        <v>0</v>
      </c>
      <c r="H51" s="21" t="str">
        <f>IF(ISNA(VLOOKUP($E51,'CC Yukon SS 2023'!$A$12:$G$95,7,FALSE))=TRUE,"0",VLOOKUP($E51,'CC Yukon SS 2023'!$A$12:$G$95,7,FALSE))</f>
        <v>0</v>
      </c>
      <c r="I51" s="21" t="str">
        <f>IF(ISNA(VLOOKUP($E51,'TT Horseshoe SS-1'!$A$12:$G$95,7,FALSE))=TRUE,"0",VLOOKUP($E51,'TT Horseshoe SS-1'!$A$12:$G$95,7,FALSE))</f>
        <v>0</v>
      </c>
      <c r="J51" s="21" t="str">
        <f>IF(ISNA(VLOOKUP($E51,'TT Horseshoe SS-2'!$A$12:$G$95,7,FALSE))=TRUE,"0",VLOOKUP($E51,'TT Horseshoe SS-2'!$A$12:$G$95,7,FALSE))</f>
        <v>0</v>
      </c>
      <c r="K51" s="21" t="str">
        <f>IF(ISNA(VLOOKUP($E51,'NorAm Copper SS'!$A$12:$G$95,7,FALSE))=TRUE,"0",VLOOKUP($E51,'NorAm Copper SS'!$A$12:$G$95,7,FALSE))</f>
        <v>0</v>
      </c>
      <c r="L51" s="21" t="str">
        <f>IF(ISNA(VLOOKUP($E51,'CC Sun Peaks BA'!$A$12:$G$95,7,FALSE))=TRUE,"0",VLOOKUP($E51,'CC Sun Peaks BA'!$A$12:$G$95,7,FALSE))</f>
        <v>0</v>
      </c>
      <c r="M51" s="21" t="str">
        <f>IF(ISNA(VLOOKUP($E51,'CC Sun Peaks SS'!$A$12:$G$95,7,FALSE))=TRUE,"0",VLOOKUP($E51,'CC Sun Peaks SS'!$A$12:$G$95,7,FALSE))</f>
        <v>0</v>
      </c>
      <c r="N51" s="21">
        <f>IF(ISNA(VLOOKUP($E51,'TT MSLM SS-1'!$A$12:$G$95,7,FALSE))=TRUE,"0",VLOOKUP($E51,'TT MSLM SS-1'!$A$12:$G$95,7,FALSE))</f>
        <v>17</v>
      </c>
      <c r="O51" s="21">
        <f>IF(ISNA(VLOOKUP($E51,'TT MSLM SS-2'!$A$12:$G$95,7,FALSE))=TRUE,"0",VLOOKUP($E51,'TT MSLM SS-2'!$A$12:$G$95,7,FALSE))</f>
        <v>26</v>
      </c>
      <c r="P51" s="21" t="str">
        <f>IF(ISNA(VLOOKUP($E51,'NorAm Aspen SS'!$A$12:$G$95,7,FALSE))=TRUE,"0",VLOOKUP($E51,'NorAm Aspen SS'!$A$12:$G$95,7,FALSE))</f>
        <v>0</v>
      </c>
      <c r="Q51" s="21">
        <f>IF(ISNA(VLOOKUP($E51,'PROV SS'!$A$12:$G$95,7,FALSE))=TRUE,"0",VLOOKUP($E51,'PROV SS'!$A$12:$G$95,7,FALSE))</f>
        <v>11</v>
      </c>
      <c r="R51" s="21">
        <f>IF(ISNA(VLOOKUP($E51,'PROV BA'!$A$12:$G$95,7,FALSE))=TRUE,"0",VLOOKUP($E51,'PROV BA'!$A$12:$G$95,7,FALSE))</f>
        <v>31</v>
      </c>
      <c r="S51" s="168" t="str">
        <f>IF(ISNA(VLOOKUP($E51,'CC Horseshoe BA-1'!$A$12:$I$95,9,FALSE))=TRUE,"0",VLOOKUP($E51,'CC Horseshoe BA-1'!$A$12:$I$95,9,FALSE))</f>
        <v>0</v>
      </c>
      <c r="T51" s="21" t="str">
        <f>IF(ISNA(VLOOKUP($E51,'CC Horseshoe BA-2'!$A$12:$G$95,7,FALSE))=TRUE,"0",VLOOKUP($E51,'CC Horseshoe BA-2'!$A$12:$G$95,7,FALSE))</f>
        <v>0</v>
      </c>
      <c r="U51" s="21" t="str">
        <f>IF(ISNA(VLOOKUP($E51,'NorAm Aspen SS'!$A$12:$G$95,7,FALSE))=TRUE,"0",VLOOKUP($E51,'NorAm Aspen SS'!$A$12:$G$95,7,FALSE))</f>
        <v>0</v>
      </c>
      <c r="V51" s="21" t="str">
        <f>IF(ISNA(VLOOKUP($E51,'JR+CC Halfpipe'!$A$12:$G$95,7,FALSE))=TRUE,"0",VLOOKUP($E51,'JR+CC Halfpipe'!$A$12:$G$95,7,FALSE))</f>
        <v>0</v>
      </c>
      <c r="W51" s="21" t="str">
        <f>IF(ISNA(VLOOKUP($E51,'JR Nat SS'!$A$12:$G$95,7,FALSE))=TRUE,"0",VLOOKUP($E51,'JR Nat SS'!$A$12:$G$95,7,FALSE))</f>
        <v>0</v>
      </c>
      <c r="X51" s="21" t="str">
        <f>IF(ISNA(VLOOKUP($E51,'JR Nat BA'!$A$12:$G$95,7,FALSE))=TRUE,"0",VLOOKUP($E51,'JR Nat BA'!$A$12:$G$95,7,FALSE))</f>
        <v>0</v>
      </c>
      <c r="Y51" s="21" t="str">
        <f>IF(ISNA(VLOOKUP($E51,'NorAm Stoneham SS'!$A$12:$G$95,7,FALSE))=TRUE,"0",VLOOKUP($E51,'NorAm Stoneham SS'!$A$12:$G$95,7,FALSE))</f>
        <v>0</v>
      </c>
      <c r="Z51" s="168" t="str">
        <f>IF(ISNA(VLOOKUP($E51,'NorAm Stoneham BA'!$A$12:$I$95,9,FALSE))=TRUE,"0",VLOOKUP($E51,'NorAm Stoneham BA'!$A$12:$I$95,9,FALSE))</f>
        <v>0</v>
      </c>
      <c r="AA51" s="21" t="str">
        <f>IF(ISNA(VLOOKUP($E51,'SR Nats SS'!$A$12:$G$95,7,FALSE))=TRUE,"0",VLOOKUP($E51,'SR Nats SS'!$A$12:$G$95,7,FALSE))</f>
        <v>0</v>
      </c>
      <c r="AB51" s="21" t="str">
        <f>IF(ISNA(VLOOKUP($E51,'SR Nats BA'!$A$12:$G$95,7,FALSE))=TRUE,"0",VLOOKUP($E51,'SR Nats BA'!$A$12:$G$95,7,FALSE))</f>
        <v>0</v>
      </c>
      <c r="AC51" s="22"/>
      <c r="AD51" s="22"/>
      <c r="AE51" s="22"/>
      <c r="AF51" s="22"/>
      <c r="AG51" s="22"/>
    </row>
    <row r="52" spans="1:33" ht="19" customHeight="1" x14ac:dyDescent="0.15">
      <c r="A52" s="64" t="s">
        <v>76</v>
      </c>
      <c r="B52" s="60"/>
      <c r="C52" s="60" t="s">
        <v>32</v>
      </c>
      <c r="D52" s="60" t="s">
        <v>29</v>
      </c>
      <c r="E52" s="61" t="s">
        <v>77</v>
      </c>
      <c r="F52" s="87">
        <f>IF(ISNA(VLOOKUP($E52,'Ontario Rankings'!$E$6:$M$226,3,FALSE))=TRUE,"0",VLOOKUP($E52,'Ontario Rankings'!$E$6:$M$226,3,FALSE))</f>
        <v>40</v>
      </c>
      <c r="G52" s="21" t="str">
        <f>IF(ISNA(VLOOKUP($E52,'CC Yukon BA 2023'!$A$12:$G$95,7,FALSE))=TRUE,"0",VLOOKUP($E52,'CC Yukon BA 2023'!$A$12:$G$95,7,FALSE))</f>
        <v>0</v>
      </c>
      <c r="H52" s="21" t="str">
        <f>IF(ISNA(VLOOKUP($E52,'CC Yukon SS 2023'!$A$12:$G$95,7,FALSE))=TRUE,"0",VLOOKUP($E52,'CC Yukon SS 2023'!$A$12:$G$95,7,FALSE))</f>
        <v>0</v>
      </c>
      <c r="I52" s="21">
        <f>IF(ISNA(VLOOKUP($E52,'TT Horseshoe SS-1'!$A$12:$G$95,7,FALSE))=TRUE,"0",VLOOKUP($E52,'TT Horseshoe SS-1'!$A$12:$G$95,7,FALSE))</f>
        <v>39</v>
      </c>
      <c r="J52" s="21">
        <f>IF(ISNA(VLOOKUP($E52,'TT Horseshoe SS-2'!$A$12:$G$95,7,FALSE))=TRUE,"0",VLOOKUP($E52,'TT Horseshoe SS-2'!$A$12:$G$95,7,FALSE))</f>
        <v>33</v>
      </c>
      <c r="K52" s="21" t="str">
        <f>IF(ISNA(VLOOKUP($E52,'NorAm Copper SS'!$A$12:$G$95,7,FALSE))=TRUE,"0",VLOOKUP($E52,'NorAm Copper SS'!$A$12:$G$95,7,FALSE))</f>
        <v>0</v>
      </c>
      <c r="L52" s="21" t="str">
        <f>IF(ISNA(VLOOKUP($E52,'CC Sun Peaks BA'!$A$12:$G$95,7,FALSE))=TRUE,"0",VLOOKUP($E52,'CC Sun Peaks BA'!$A$12:$G$95,7,FALSE))</f>
        <v>0</v>
      </c>
      <c r="M52" s="21" t="str">
        <f>IF(ISNA(VLOOKUP($E52,'CC Sun Peaks SS'!$A$12:$G$95,7,FALSE))=TRUE,"0",VLOOKUP($E52,'CC Sun Peaks SS'!$A$12:$G$95,7,FALSE))</f>
        <v>0</v>
      </c>
      <c r="N52" s="21">
        <f>IF(ISNA(VLOOKUP($E52,'TT MSLM SS-1'!$A$12:$G$95,7,FALSE))=TRUE,"0",VLOOKUP($E52,'TT MSLM SS-1'!$A$12:$G$95,7,FALSE))</f>
        <v>28</v>
      </c>
      <c r="O52" s="21">
        <f>IF(ISNA(VLOOKUP($E52,'TT MSLM SS-2'!$A$12:$G$95,7,FALSE))=TRUE,"0",VLOOKUP($E52,'TT MSLM SS-2'!$A$12:$G$95,7,FALSE))</f>
        <v>28</v>
      </c>
      <c r="P52" s="21" t="str">
        <f>IF(ISNA(VLOOKUP($E52,'NorAm Aspen SS'!$A$12:$G$95,7,FALSE))=TRUE,"0",VLOOKUP($E52,'NorAm Aspen SS'!$A$12:$G$95,7,FALSE))</f>
        <v>0</v>
      </c>
      <c r="Q52" s="21">
        <f>IF(ISNA(VLOOKUP($E52,'PROV SS'!$A$12:$G$95,7,FALSE))=TRUE,"0",VLOOKUP($E52,'PROV SS'!$A$12:$G$95,7,FALSE))</f>
        <v>16</v>
      </c>
      <c r="R52" s="21">
        <f>IF(ISNA(VLOOKUP($E52,'PROV BA'!$A$12:$G$95,7,FALSE))=TRUE,"0",VLOOKUP($E52,'PROV BA'!$A$12:$G$95,7,FALSE))</f>
        <v>16</v>
      </c>
      <c r="S52" s="168" t="str">
        <f>IF(ISNA(VLOOKUP($E52,'CC Horseshoe BA-1'!$A$12:$I$95,9,FALSE))=TRUE,"0",VLOOKUP($E52,'CC Horseshoe BA-1'!$A$12:$I$95,9,FALSE))</f>
        <v>0</v>
      </c>
      <c r="T52" s="21" t="str">
        <f>IF(ISNA(VLOOKUP($E52,'CC Horseshoe BA-2'!$A$12:$G$95,7,FALSE))=TRUE,"0",VLOOKUP($E52,'CC Horseshoe BA-2'!$A$12:$G$95,7,FALSE))</f>
        <v>0</v>
      </c>
      <c r="U52" s="21" t="str">
        <f>IF(ISNA(VLOOKUP($E52,'NorAm Aspen SS'!$A$12:$G$95,7,FALSE))=TRUE,"0",VLOOKUP($E52,'NorAm Aspen SS'!$A$12:$G$95,7,FALSE))</f>
        <v>0</v>
      </c>
      <c r="V52" s="21" t="str">
        <f>IF(ISNA(VLOOKUP($E52,'JR+CC Halfpipe'!$A$12:$G$95,7,FALSE))=TRUE,"0",VLOOKUP($E52,'JR+CC Halfpipe'!$A$12:$G$95,7,FALSE))</f>
        <v>0</v>
      </c>
      <c r="W52" s="21" t="str">
        <f>IF(ISNA(VLOOKUP($E52,'JR Nat SS'!$A$12:$G$95,7,FALSE))=TRUE,"0",VLOOKUP($E52,'JR Nat SS'!$A$12:$G$95,7,FALSE))</f>
        <v>0</v>
      </c>
      <c r="X52" s="21" t="str">
        <f>IF(ISNA(VLOOKUP($E52,'JR Nat BA'!$A$12:$G$95,7,FALSE))=TRUE,"0",VLOOKUP($E52,'JR Nat BA'!$A$12:$G$95,7,FALSE))</f>
        <v>0</v>
      </c>
      <c r="Y52" s="21" t="str">
        <f>IF(ISNA(VLOOKUP($E52,'NorAm Stoneham SS'!$A$12:$G$95,7,FALSE))=TRUE,"0",VLOOKUP($E52,'NorAm Stoneham SS'!$A$12:$G$95,7,FALSE))</f>
        <v>0</v>
      </c>
      <c r="Z52" s="168" t="str">
        <f>IF(ISNA(VLOOKUP($E52,'NorAm Stoneham BA'!$A$12:$I$95,9,FALSE))=TRUE,"0",VLOOKUP($E52,'NorAm Stoneham BA'!$A$12:$I$95,9,FALSE))</f>
        <v>0</v>
      </c>
      <c r="AA52" s="21" t="str">
        <f>IF(ISNA(VLOOKUP($E52,'SR Nats SS'!$A$12:$G$95,7,FALSE))=TRUE,"0",VLOOKUP($E52,'SR Nats SS'!$A$12:$G$95,7,FALSE))</f>
        <v>0</v>
      </c>
      <c r="AB52" s="21" t="str">
        <f>IF(ISNA(VLOOKUP($E52,'SR Nats BA'!$A$12:$G$95,7,FALSE))=TRUE,"0",VLOOKUP($E52,'SR Nats BA'!$A$12:$G$95,7,FALSE))</f>
        <v>0</v>
      </c>
      <c r="AC52" s="22"/>
      <c r="AD52" s="22"/>
      <c r="AE52" s="22"/>
      <c r="AF52" s="22"/>
      <c r="AG52" s="22"/>
    </row>
    <row r="53" spans="1:33" ht="19" customHeight="1" x14ac:dyDescent="0.15">
      <c r="A53" s="64" t="s">
        <v>43</v>
      </c>
      <c r="B53" s="60"/>
      <c r="C53" s="60" t="s">
        <v>32</v>
      </c>
      <c r="D53" s="60" t="s">
        <v>27</v>
      </c>
      <c r="E53" s="61" t="s">
        <v>163</v>
      </c>
      <c r="F53" s="87">
        <f>IF(ISNA(VLOOKUP($E53,'Ontario Rankings'!$E$6:$M$226,3,FALSE))=TRUE,"0",VLOOKUP($E53,'Ontario Rankings'!$E$6:$M$226,3,FALSE))</f>
        <v>41</v>
      </c>
      <c r="G53" s="21" t="str">
        <f>IF(ISNA(VLOOKUP($E53,'CC Yukon BA 2023'!$A$12:$G$95,7,FALSE))=TRUE,"0",VLOOKUP($E53,'CC Yukon BA 2023'!$A$12:$G$95,7,FALSE))</f>
        <v>0</v>
      </c>
      <c r="H53" s="21" t="str">
        <f>IF(ISNA(VLOOKUP($E53,'CC Yukon SS 2023'!$A$12:$G$95,7,FALSE))=TRUE,"0",VLOOKUP($E53,'CC Yukon SS 2023'!$A$12:$G$95,7,FALSE))</f>
        <v>0</v>
      </c>
      <c r="I53" s="21">
        <f>IF(ISNA(VLOOKUP($E53,'TT Horseshoe SS-1'!$A$12:$G$95,7,FALSE))=TRUE,"0",VLOOKUP($E53,'TT Horseshoe SS-1'!$A$12:$G$95,7,FALSE))</f>
        <v>4</v>
      </c>
      <c r="J53" s="21">
        <f>IF(ISNA(VLOOKUP($E53,'TT Horseshoe SS-2'!$A$12:$G$95,7,FALSE))=TRUE,"0",VLOOKUP($E53,'TT Horseshoe SS-2'!$A$12:$G$95,7,FALSE))</f>
        <v>39</v>
      </c>
      <c r="K53" s="21" t="str">
        <f>IF(ISNA(VLOOKUP($E53,'NorAm Copper SS'!$A$12:$G$95,7,FALSE))=TRUE,"0",VLOOKUP($E53,'NorAm Copper SS'!$A$12:$G$95,7,FALSE))</f>
        <v>0</v>
      </c>
      <c r="L53" s="21" t="str">
        <f>IF(ISNA(VLOOKUP($E53,'CC Sun Peaks BA'!$A$12:$G$95,7,FALSE))=TRUE,"0",VLOOKUP($E53,'CC Sun Peaks BA'!$A$12:$G$95,7,FALSE))</f>
        <v>0</v>
      </c>
      <c r="M53" s="21" t="str">
        <f>IF(ISNA(VLOOKUP($E53,'CC Sun Peaks SS'!$A$12:$G$95,7,FALSE))=TRUE,"0",VLOOKUP($E53,'CC Sun Peaks SS'!$A$12:$G$95,7,FALSE))</f>
        <v>0</v>
      </c>
      <c r="N53" s="21">
        <f>IF(ISNA(VLOOKUP($E53,'TT MSLM SS-1'!$A$12:$G$95,7,FALSE))=TRUE,"0",VLOOKUP($E53,'TT MSLM SS-1'!$A$12:$G$95,7,FALSE))</f>
        <v>4</v>
      </c>
      <c r="O53" s="21" t="str">
        <f>IF(ISNA(VLOOKUP($E53,'TT MSLM SS-2'!$A$12:$G$95,7,FALSE))=TRUE,"0",VLOOKUP($E53,'TT MSLM SS-2'!$A$12:$G$95,7,FALSE))</f>
        <v>DNS</v>
      </c>
      <c r="P53" s="21" t="str">
        <f>IF(ISNA(VLOOKUP($E53,'NorAm Aspen SS'!$A$12:$G$95,7,FALSE))=TRUE,"0",VLOOKUP($E53,'NorAm Aspen SS'!$A$12:$G$95,7,FALSE))</f>
        <v>0</v>
      </c>
      <c r="Q53" s="21" t="str">
        <f>IF(ISNA(VLOOKUP($E53,'PROV SS'!$A$12:$G$95,7,FALSE))=TRUE,"0",VLOOKUP($E53,'PROV SS'!$A$12:$G$95,7,FALSE))</f>
        <v>0</v>
      </c>
      <c r="R53" s="21" t="str">
        <f>IF(ISNA(VLOOKUP($E53,'PROV BA'!$A$12:$G$95,7,FALSE))=TRUE,"0",VLOOKUP($E53,'PROV BA'!$A$12:$G$95,7,FALSE))</f>
        <v>0</v>
      </c>
      <c r="S53" s="168" t="str">
        <f>IF(ISNA(VLOOKUP($E53,'CC Horseshoe BA-1'!$A$12:$I$95,9,FALSE))=TRUE,"0",VLOOKUP($E53,'CC Horseshoe BA-1'!$A$12:$I$95,9,FALSE))</f>
        <v>0</v>
      </c>
      <c r="T53" s="21" t="str">
        <f>IF(ISNA(VLOOKUP($E53,'CC Horseshoe BA-2'!$A$12:$G$95,7,FALSE))=TRUE,"0",VLOOKUP($E53,'CC Horseshoe BA-2'!$A$12:$G$95,7,FALSE))</f>
        <v>0</v>
      </c>
      <c r="U53" s="21" t="str">
        <f>IF(ISNA(VLOOKUP($E53,'NorAm Aspen SS'!$A$12:$G$95,7,FALSE))=TRUE,"0",VLOOKUP($E53,'NorAm Aspen SS'!$A$12:$G$95,7,FALSE))</f>
        <v>0</v>
      </c>
      <c r="V53" s="21" t="str">
        <f>IF(ISNA(VLOOKUP($E53,'JR+CC Halfpipe'!$A$12:$G$95,7,FALSE))=TRUE,"0",VLOOKUP($E53,'JR+CC Halfpipe'!$A$12:$G$95,7,FALSE))</f>
        <v>0</v>
      </c>
      <c r="W53" s="21" t="str">
        <f>IF(ISNA(VLOOKUP($E53,'JR Nat SS'!$A$12:$G$95,7,FALSE))=TRUE,"0",VLOOKUP($E53,'JR Nat SS'!$A$12:$G$95,7,FALSE))</f>
        <v>0</v>
      </c>
      <c r="X53" s="21" t="str">
        <f>IF(ISNA(VLOOKUP($E53,'JR Nat BA'!$A$12:$G$95,7,FALSE))=TRUE,"0",VLOOKUP($E53,'JR Nat BA'!$A$12:$G$95,7,FALSE))</f>
        <v>0</v>
      </c>
      <c r="Y53" s="21" t="str">
        <f>IF(ISNA(VLOOKUP($E53,'NorAm Stoneham SS'!$A$12:$G$95,7,FALSE))=TRUE,"0",VLOOKUP($E53,'NorAm Stoneham SS'!$A$12:$G$95,7,FALSE))</f>
        <v>0</v>
      </c>
      <c r="Z53" s="168" t="str">
        <f>IF(ISNA(VLOOKUP($E53,'NorAm Stoneham BA'!$A$12:$I$95,9,FALSE))=TRUE,"0",VLOOKUP($E53,'NorAm Stoneham BA'!$A$12:$I$95,9,FALSE))</f>
        <v>0</v>
      </c>
      <c r="AA53" s="21" t="str">
        <f>IF(ISNA(VLOOKUP($E53,'SR Nats SS'!$A$12:$G$95,7,FALSE))=TRUE,"0",VLOOKUP($E53,'SR Nats SS'!$A$12:$G$95,7,FALSE))</f>
        <v>0</v>
      </c>
      <c r="AB53" s="21" t="str">
        <f>IF(ISNA(VLOOKUP($E53,'SR Nats BA'!$A$12:$G$95,7,FALSE))=TRUE,"0",VLOOKUP($E53,'SR Nats BA'!$A$12:$G$95,7,FALSE))</f>
        <v>0</v>
      </c>
      <c r="AC53" s="22"/>
      <c r="AD53" s="22"/>
      <c r="AE53" s="22"/>
      <c r="AF53" s="22"/>
      <c r="AG53" s="22"/>
    </row>
    <row r="54" spans="1:33" ht="19" customHeight="1" x14ac:dyDescent="0.15">
      <c r="A54" s="64" t="s">
        <v>43</v>
      </c>
      <c r="B54" s="60"/>
      <c r="C54" s="60" t="s">
        <v>32</v>
      </c>
      <c r="D54" s="60" t="s">
        <v>48</v>
      </c>
      <c r="E54" s="61" t="s">
        <v>68</v>
      </c>
      <c r="F54" s="87">
        <f>IF(ISNA(VLOOKUP($E54,'Ontario Rankings'!$E$6:$M$226,3,FALSE))=TRUE,"0",VLOOKUP($E54,'Ontario Rankings'!$E$6:$M$226,3,FALSE))</f>
        <v>42</v>
      </c>
      <c r="G54" s="21" t="str">
        <f>IF(ISNA(VLOOKUP($E54,'CC Yukon BA 2023'!$A$12:$G$95,7,FALSE))=TRUE,"0",VLOOKUP($E54,'CC Yukon BA 2023'!$A$12:$G$95,7,FALSE))</f>
        <v>0</v>
      </c>
      <c r="H54" s="21" t="str">
        <f>IF(ISNA(VLOOKUP($E54,'CC Yukon SS 2023'!$A$12:$G$95,7,FALSE))=TRUE,"0",VLOOKUP($E54,'CC Yukon SS 2023'!$A$12:$G$95,7,FALSE))</f>
        <v>0</v>
      </c>
      <c r="I54" s="21" t="str">
        <f>IF(ISNA(VLOOKUP($E54,'TT Horseshoe SS-1'!$A$12:$G$95,7,FALSE))=TRUE,"0",VLOOKUP($E54,'TT Horseshoe SS-1'!$A$12:$G$95,7,FALSE))</f>
        <v>0</v>
      </c>
      <c r="J54" s="21" t="str">
        <f>IF(ISNA(VLOOKUP($E54,'TT Horseshoe SS-2'!$A$12:$G$95,7,FALSE))=TRUE,"0",VLOOKUP($E54,'TT Horseshoe SS-2'!$A$12:$G$95,7,FALSE))</f>
        <v>0</v>
      </c>
      <c r="K54" s="21" t="str">
        <f>IF(ISNA(VLOOKUP($E54,'NorAm Copper SS'!$A$12:$G$95,7,FALSE))=TRUE,"0",VLOOKUP($E54,'NorAm Copper SS'!$A$12:$G$95,7,FALSE))</f>
        <v>0</v>
      </c>
      <c r="L54" s="21" t="str">
        <f>IF(ISNA(VLOOKUP($E54,'CC Sun Peaks BA'!$A$12:$G$95,7,FALSE))=TRUE,"0",VLOOKUP($E54,'CC Sun Peaks BA'!$A$12:$G$95,7,FALSE))</f>
        <v>0</v>
      </c>
      <c r="M54" s="21" t="str">
        <f>IF(ISNA(VLOOKUP($E54,'CC Sun Peaks SS'!$A$12:$G$95,7,FALSE))=TRUE,"0",VLOOKUP($E54,'CC Sun Peaks SS'!$A$12:$G$95,7,FALSE))</f>
        <v>0</v>
      </c>
      <c r="N54" s="21">
        <f>IF(ISNA(VLOOKUP($E54,'TT MSLM SS-1'!$A$12:$G$95,7,FALSE))=TRUE,"0",VLOOKUP($E54,'TT MSLM SS-1'!$A$12:$G$95,7,FALSE))</f>
        <v>9</v>
      </c>
      <c r="O54" s="21">
        <f>IF(ISNA(VLOOKUP($E54,'TT MSLM SS-2'!$A$12:$G$95,7,FALSE))=TRUE,"0",VLOOKUP($E54,'TT MSLM SS-2'!$A$12:$G$95,7,FALSE))</f>
        <v>17</v>
      </c>
      <c r="P54" s="21" t="str">
        <f>IF(ISNA(VLOOKUP($E54,'NorAm Aspen SS'!$A$12:$G$95,7,FALSE))=TRUE,"0",VLOOKUP($E54,'NorAm Aspen SS'!$A$12:$G$95,7,FALSE))</f>
        <v>0</v>
      </c>
      <c r="Q54" s="21">
        <f>IF(ISNA(VLOOKUP($E54,'PROV SS'!$A$12:$G$95,7,FALSE))=TRUE,"0",VLOOKUP($E54,'PROV SS'!$A$12:$G$95,7,FALSE))</f>
        <v>39</v>
      </c>
      <c r="R54" s="21">
        <f>IF(ISNA(VLOOKUP($E54,'PROV BA'!$A$12:$G$95,7,FALSE))=TRUE,"0",VLOOKUP($E54,'PROV BA'!$A$12:$G$95,7,FALSE))</f>
        <v>52</v>
      </c>
      <c r="S54" s="168" t="str">
        <f>IF(ISNA(VLOOKUP($E54,'CC Horseshoe BA-1'!$A$12:$I$95,9,FALSE))=TRUE,"0",VLOOKUP($E54,'CC Horseshoe BA-1'!$A$12:$I$95,9,FALSE))</f>
        <v>0</v>
      </c>
      <c r="T54" s="21" t="str">
        <f>IF(ISNA(VLOOKUP($E54,'CC Horseshoe BA-2'!$A$12:$G$95,7,FALSE))=TRUE,"0",VLOOKUP($E54,'CC Horseshoe BA-2'!$A$12:$G$95,7,FALSE))</f>
        <v>0</v>
      </c>
      <c r="U54" s="21" t="str">
        <f>IF(ISNA(VLOOKUP($E54,'NorAm Aspen SS'!$A$12:$G$95,7,FALSE))=TRUE,"0",VLOOKUP($E54,'NorAm Aspen SS'!$A$12:$G$95,7,FALSE))</f>
        <v>0</v>
      </c>
      <c r="V54" s="21" t="str">
        <f>IF(ISNA(VLOOKUP($E54,'JR+CC Halfpipe'!$A$12:$G$95,7,FALSE))=TRUE,"0",VLOOKUP($E54,'JR+CC Halfpipe'!$A$12:$G$95,7,FALSE))</f>
        <v>0</v>
      </c>
      <c r="W54" s="21" t="str">
        <f>IF(ISNA(VLOOKUP($E54,'JR Nat SS'!$A$12:$G$95,7,FALSE))=TRUE,"0",VLOOKUP($E54,'JR Nat SS'!$A$12:$G$95,7,FALSE))</f>
        <v>0</v>
      </c>
      <c r="X54" s="21" t="str">
        <f>IF(ISNA(VLOOKUP($E54,'JR Nat BA'!$A$12:$G$95,7,FALSE))=TRUE,"0",VLOOKUP($E54,'JR Nat BA'!$A$12:$G$95,7,FALSE))</f>
        <v>0</v>
      </c>
      <c r="Y54" s="21" t="str">
        <f>IF(ISNA(VLOOKUP($E54,'NorAm Stoneham SS'!$A$12:$G$95,7,FALSE))=TRUE,"0",VLOOKUP($E54,'NorAm Stoneham SS'!$A$12:$G$95,7,FALSE))</f>
        <v>0</v>
      </c>
      <c r="Z54" s="168" t="str">
        <f>IF(ISNA(VLOOKUP($E54,'NorAm Stoneham BA'!$A$12:$I$95,9,FALSE))=TRUE,"0",VLOOKUP($E54,'NorAm Stoneham BA'!$A$12:$I$95,9,FALSE))</f>
        <v>0</v>
      </c>
      <c r="AA54" s="21" t="str">
        <f>IF(ISNA(VLOOKUP($E54,'SR Nats SS'!$A$12:$G$95,7,FALSE))=TRUE,"0",VLOOKUP($E54,'SR Nats SS'!$A$12:$G$95,7,FALSE))</f>
        <v>0</v>
      </c>
      <c r="AB54" s="21" t="str">
        <f>IF(ISNA(VLOOKUP($E54,'SR Nats BA'!$A$12:$G$95,7,FALSE))=TRUE,"0",VLOOKUP($E54,'SR Nats BA'!$A$12:$G$95,7,FALSE))</f>
        <v>0</v>
      </c>
      <c r="AC54" s="22"/>
      <c r="AD54" s="22"/>
      <c r="AE54" s="22"/>
      <c r="AF54" s="22"/>
      <c r="AG54" s="22"/>
    </row>
    <row r="55" spans="1:33" ht="19" customHeight="1" x14ac:dyDescent="0.15">
      <c r="A55" s="64" t="s">
        <v>198</v>
      </c>
      <c r="B55" s="60"/>
      <c r="C55" s="60" t="s">
        <v>32</v>
      </c>
      <c r="D55" s="60" t="s">
        <v>48</v>
      </c>
      <c r="E55" s="61" t="s">
        <v>187</v>
      </c>
      <c r="F55" s="87">
        <f>IF(ISNA(VLOOKUP($E55,'Ontario Rankings'!$E$6:$M$226,3,FALSE))=TRUE,"0",VLOOKUP($E55,'Ontario Rankings'!$E$6:$M$226,3,FALSE))</f>
        <v>43</v>
      </c>
      <c r="G55" s="21" t="str">
        <f>IF(ISNA(VLOOKUP($E55,'CC Yukon BA 2023'!$A$12:$G$95,7,FALSE))=TRUE,"0",VLOOKUP($E55,'CC Yukon BA 2023'!$A$12:$G$95,7,FALSE))</f>
        <v>0</v>
      </c>
      <c r="H55" s="21" t="str">
        <f>IF(ISNA(VLOOKUP($E55,'CC Yukon SS 2023'!$A$12:$G$95,7,FALSE))=TRUE,"0",VLOOKUP($E55,'CC Yukon SS 2023'!$A$12:$G$95,7,FALSE))</f>
        <v>0</v>
      </c>
      <c r="I55" s="21">
        <f>IF(ISNA(VLOOKUP($E55,'TT Horseshoe SS-1'!$A$12:$G$95,7,FALSE))=TRUE,"0",VLOOKUP($E55,'TT Horseshoe SS-1'!$A$12:$G$95,7,FALSE))</f>
        <v>32</v>
      </c>
      <c r="J55" s="21">
        <f>IF(ISNA(VLOOKUP($E55,'TT Horseshoe SS-2'!$A$12:$G$95,7,FALSE))=TRUE,"0",VLOOKUP($E55,'TT Horseshoe SS-2'!$A$12:$G$95,7,FALSE))</f>
        <v>28</v>
      </c>
      <c r="K55" s="21" t="str">
        <f>IF(ISNA(VLOOKUP($E55,'NorAm Copper SS'!$A$12:$G$95,7,FALSE))=TRUE,"0",VLOOKUP($E55,'NorAm Copper SS'!$A$12:$G$95,7,FALSE))</f>
        <v>0</v>
      </c>
      <c r="L55" s="21" t="str">
        <f>IF(ISNA(VLOOKUP($E55,'CC Sun Peaks BA'!$A$12:$G$95,7,FALSE))=TRUE,"0",VLOOKUP($E55,'CC Sun Peaks BA'!$A$12:$G$95,7,FALSE))</f>
        <v>0</v>
      </c>
      <c r="M55" s="21" t="str">
        <f>IF(ISNA(VLOOKUP($E55,'CC Sun Peaks SS'!$A$12:$G$95,7,FALSE))=TRUE,"0",VLOOKUP($E55,'CC Sun Peaks SS'!$A$12:$G$95,7,FALSE))</f>
        <v>0</v>
      </c>
      <c r="N55" s="21">
        <f>IF(ISNA(VLOOKUP($E55,'TT MSLM SS-1'!$A$12:$G$95,7,FALSE))=TRUE,"0",VLOOKUP($E55,'TT MSLM SS-1'!$A$12:$G$95,7,FALSE))</f>
        <v>27</v>
      </c>
      <c r="O55" s="21">
        <f>IF(ISNA(VLOOKUP($E55,'TT MSLM SS-2'!$A$12:$G$95,7,FALSE))=TRUE,"0",VLOOKUP($E55,'TT MSLM SS-2'!$A$12:$G$95,7,FALSE))</f>
        <v>19</v>
      </c>
      <c r="P55" s="21" t="str">
        <f>IF(ISNA(VLOOKUP($E55,'NorAm Aspen SS'!$A$12:$G$95,7,FALSE))=TRUE,"0",VLOOKUP($E55,'NorAm Aspen SS'!$A$12:$G$95,7,FALSE))</f>
        <v>0</v>
      </c>
      <c r="Q55" s="21">
        <f>IF(ISNA(VLOOKUP($E55,'PROV SS'!$A$12:$G$95,7,FALSE))=TRUE,"0",VLOOKUP($E55,'PROV SS'!$A$12:$G$95,7,FALSE))</f>
        <v>53</v>
      </c>
      <c r="R55" s="21">
        <f>IF(ISNA(VLOOKUP($E55,'PROV BA'!$A$12:$G$95,7,FALSE))=TRUE,"0",VLOOKUP($E55,'PROV BA'!$A$12:$G$95,7,FALSE))</f>
        <v>21</v>
      </c>
      <c r="S55" s="168" t="str">
        <f>IF(ISNA(VLOOKUP($E55,'CC Horseshoe BA-1'!$A$12:$I$95,9,FALSE))=TRUE,"0",VLOOKUP($E55,'CC Horseshoe BA-1'!$A$12:$I$95,9,FALSE))</f>
        <v>0</v>
      </c>
      <c r="T55" s="21" t="str">
        <f>IF(ISNA(VLOOKUP($E55,'CC Horseshoe BA-2'!$A$12:$G$95,7,FALSE))=TRUE,"0",VLOOKUP($E55,'CC Horseshoe BA-2'!$A$12:$G$95,7,FALSE))</f>
        <v>0</v>
      </c>
      <c r="U55" s="21" t="str">
        <f>IF(ISNA(VLOOKUP($E55,'NorAm Aspen SS'!$A$12:$G$95,7,FALSE))=TRUE,"0",VLOOKUP($E55,'NorAm Aspen SS'!$A$12:$G$95,7,FALSE))</f>
        <v>0</v>
      </c>
      <c r="V55" s="21" t="str">
        <f>IF(ISNA(VLOOKUP($E55,'JR+CC Halfpipe'!$A$12:$G$95,7,FALSE))=TRUE,"0",VLOOKUP($E55,'JR+CC Halfpipe'!$A$12:$G$95,7,FALSE))</f>
        <v>0</v>
      </c>
      <c r="W55" s="21" t="str">
        <f>IF(ISNA(VLOOKUP($E55,'JR Nat SS'!$A$12:$G$95,7,FALSE))=TRUE,"0",VLOOKUP($E55,'JR Nat SS'!$A$12:$G$95,7,FALSE))</f>
        <v>0</v>
      </c>
      <c r="X55" s="21" t="str">
        <f>IF(ISNA(VLOOKUP($E55,'JR Nat BA'!$A$12:$G$95,7,FALSE))=TRUE,"0",VLOOKUP($E55,'JR Nat BA'!$A$12:$G$95,7,FALSE))</f>
        <v>0</v>
      </c>
      <c r="Y55" s="21" t="str">
        <f>IF(ISNA(VLOOKUP($E55,'NorAm Stoneham SS'!$A$12:$G$95,7,FALSE))=TRUE,"0",VLOOKUP($E55,'NorAm Stoneham SS'!$A$12:$G$95,7,FALSE))</f>
        <v>0</v>
      </c>
      <c r="Z55" s="168" t="str">
        <f>IF(ISNA(VLOOKUP($E55,'NorAm Stoneham BA'!$A$12:$I$95,9,FALSE))=TRUE,"0",VLOOKUP($E55,'NorAm Stoneham BA'!$A$12:$I$95,9,FALSE))</f>
        <v>0</v>
      </c>
      <c r="AA55" s="21" t="str">
        <f>IF(ISNA(VLOOKUP($E55,'SR Nats SS'!$A$12:$G$95,7,FALSE))=TRUE,"0",VLOOKUP($E55,'SR Nats SS'!$A$12:$G$95,7,FALSE))</f>
        <v>0</v>
      </c>
      <c r="AB55" s="21" t="str">
        <f>IF(ISNA(VLOOKUP($E55,'SR Nats BA'!$A$12:$G$95,7,FALSE))=TRUE,"0",VLOOKUP($E55,'SR Nats BA'!$A$12:$G$95,7,FALSE))</f>
        <v>0</v>
      </c>
      <c r="AC55" s="22"/>
      <c r="AD55" s="22"/>
      <c r="AE55" s="22"/>
      <c r="AF55" s="22"/>
      <c r="AG55" s="22"/>
    </row>
    <row r="56" spans="1:33" s="23" customFormat="1" ht="19" customHeight="1" x14ac:dyDescent="0.15">
      <c r="A56" s="64" t="s">
        <v>198</v>
      </c>
      <c r="B56" s="60"/>
      <c r="C56" s="60" t="s">
        <v>32</v>
      </c>
      <c r="D56" s="60" t="s">
        <v>59</v>
      </c>
      <c r="E56" s="61" t="s">
        <v>179</v>
      </c>
      <c r="F56" s="87">
        <f>IF(ISNA(VLOOKUP($E56,'Ontario Rankings'!$E$6:$M$226,3,FALSE))=TRUE,"0",VLOOKUP($E56,'Ontario Rankings'!$E$6:$M$226,3,FALSE))</f>
        <v>44</v>
      </c>
      <c r="G56" s="21" t="str">
        <f>IF(ISNA(VLOOKUP($E56,'CC Yukon BA 2023'!$A$12:$G$95,7,FALSE))=TRUE,"0",VLOOKUP($E56,'CC Yukon BA 2023'!$A$12:$G$95,7,FALSE))</f>
        <v>0</v>
      </c>
      <c r="H56" s="21" t="str">
        <f>IF(ISNA(VLOOKUP($E56,'CC Yukon SS 2023'!$A$12:$G$95,7,FALSE))=TRUE,"0",VLOOKUP($E56,'CC Yukon SS 2023'!$A$12:$G$95,7,FALSE))</f>
        <v>0</v>
      </c>
      <c r="I56" s="21">
        <f>IF(ISNA(VLOOKUP($E56,'TT Horseshoe SS-1'!$A$12:$G$95,7,FALSE))=TRUE,"0",VLOOKUP($E56,'TT Horseshoe SS-1'!$A$12:$G$95,7,FALSE))</f>
        <v>25</v>
      </c>
      <c r="J56" s="21">
        <f>IF(ISNA(VLOOKUP($E56,'TT Horseshoe SS-2'!$A$12:$G$95,7,FALSE))=TRUE,"0",VLOOKUP($E56,'TT Horseshoe SS-2'!$A$12:$G$95,7,FALSE))</f>
        <v>22</v>
      </c>
      <c r="K56" s="21" t="str">
        <f>IF(ISNA(VLOOKUP($E56,'NorAm Copper SS'!$A$12:$G$95,7,FALSE))=TRUE,"0",VLOOKUP($E56,'NorAm Copper SS'!$A$12:$G$95,7,FALSE))</f>
        <v>0</v>
      </c>
      <c r="L56" s="21" t="str">
        <f>IF(ISNA(VLOOKUP($E56,'CC Sun Peaks BA'!$A$12:$G$95,7,FALSE))=TRUE,"0",VLOOKUP($E56,'CC Sun Peaks BA'!$A$12:$G$95,7,FALSE))</f>
        <v>0</v>
      </c>
      <c r="M56" s="21" t="str">
        <f>IF(ISNA(VLOOKUP($E56,'CC Sun Peaks SS'!$A$12:$G$95,7,FALSE))=TRUE,"0",VLOOKUP($E56,'CC Sun Peaks SS'!$A$12:$G$95,7,FALSE))</f>
        <v>0</v>
      </c>
      <c r="N56" s="21">
        <f>IF(ISNA(VLOOKUP($E56,'TT MSLM SS-1'!$A$12:$G$95,7,FALSE))=TRUE,"0",VLOOKUP($E56,'TT MSLM SS-1'!$A$12:$G$95,7,FALSE))</f>
        <v>20</v>
      </c>
      <c r="O56" s="21">
        <f>IF(ISNA(VLOOKUP($E56,'TT MSLM SS-2'!$A$12:$G$95,7,FALSE))=TRUE,"0",VLOOKUP($E56,'TT MSLM SS-2'!$A$12:$G$95,7,FALSE))</f>
        <v>41</v>
      </c>
      <c r="P56" s="21" t="str">
        <f>IF(ISNA(VLOOKUP($E56,'NorAm Aspen SS'!$A$12:$G$95,7,FALSE))=TRUE,"0",VLOOKUP($E56,'NorAm Aspen SS'!$A$12:$G$95,7,FALSE))</f>
        <v>0</v>
      </c>
      <c r="Q56" s="21">
        <f>IF(ISNA(VLOOKUP($E56,'PROV SS'!$A$12:$G$95,7,FALSE))=TRUE,"0",VLOOKUP($E56,'PROV SS'!$A$12:$G$95,7,FALSE))</f>
        <v>26</v>
      </c>
      <c r="R56" s="21">
        <f>IF(ISNA(VLOOKUP($E56,'PROV BA'!$A$12:$G$95,7,FALSE))=TRUE,"0",VLOOKUP($E56,'PROV BA'!$A$12:$G$95,7,FALSE))</f>
        <v>30</v>
      </c>
      <c r="S56" s="168" t="str">
        <f>IF(ISNA(VLOOKUP($E56,'CC Horseshoe BA-1'!$A$12:$I$95,9,FALSE))=TRUE,"0",VLOOKUP($E56,'CC Horseshoe BA-1'!$A$12:$I$95,9,FALSE))</f>
        <v>0</v>
      </c>
      <c r="T56" s="21" t="str">
        <f>IF(ISNA(VLOOKUP($E56,'CC Horseshoe BA-2'!$A$12:$G$95,7,FALSE))=TRUE,"0",VLOOKUP($E56,'CC Horseshoe BA-2'!$A$12:$G$95,7,FALSE))</f>
        <v>0</v>
      </c>
      <c r="U56" s="21" t="str">
        <f>IF(ISNA(VLOOKUP($E56,'NorAm Aspen SS'!$A$12:$G$95,7,FALSE))=TRUE,"0",VLOOKUP($E56,'NorAm Aspen SS'!$A$12:$G$95,7,FALSE))</f>
        <v>0</v>
      </c>
      <c r="V56" s="21" t="str">
        <f>IF(ISNA(VLOOKUP($E56,'JR+CC Halfpipe'!$A$12:$G$95,7,FALSE))=TRUE,"0",VLOOKUP($E56,'JR+CC Halfpipe'!$A$12:$G$95,7,FALSE))</f>
        <v>0</v>
      </c>
      <c r="W56" s="21" t="str">
        <f>IF(ISNA(VLOOKUP($E56,'JR Nat SS'!$A$12:$G$95,7,FALSE))=TRUE,"0",VLOOKUP($E56,'JR Nat SS'!$A$12:$G$95,7,FALSE))</f>
        <v>0</v>
      </c>
      <c r="X56" s="21" t="str">
        <f>IF(ISNA(VLOOKUP($E56,'JR Nat BA'!$A$12:$G$95,7,FALSE))=TRUE,"0",VLOOKUP($E56,'JR Nat BA'!$A$12:$G$95,7,FALSE))</f>
        <v>0</v>
      </c>
      <c r="Y56" s="21" t="str">
        <f>IF(ISNA(VLOOKUP($E56,'NorAm Stoneham SS'!$A$12:$G$95,7,FALSE))=TRUE,"0",VLOOKUP($E56,'NorAm Stoneham SS'!$A$12:$G$95,7,FALSE))</f>
        <v>0</v>
      </c>
      <c r="Z56" s="168" t="str">
        <f>IF(ISNA(VLOOKUP($E56,'NorAm Stoneham BA'!$A$12:$I$95,9,FALSE))=TRUE,"0",VLOOKUP($E56,'NorAm Stoneham BA'!$A$12:$I$95,9,FALSE))</f>
        <v>0</v>
      </c>
      <c r="AA56" s="21" t="str">
        <f>IF(ISNA(VLOOKUP($E56,'SR Nats SS'!$A$12:$G$95,7,FALSE))=TRUE,"0",VLOOKUP($E56,'SR Nats SS'!$A$12:$G$95,7,FALSE))</f>
        <v>0</v>
      </c>
      <c r="AB56" s="21" t="str">
        <f>IF(ISNA(VLOOKUP($E56,'SR Nats BA'!$A$12:$G$95,7,FALSE))=TRUE,"0",VLOOKUP($E56,'SR Nats BA'!$A$12:$G$95,7,FALSE))</f>
        <v>0</v>
      </c>
      <c r="AC56" s="22"/>
      <c r="AD56" s="22"/>
      <c r="AE56" s="22"/>
      <c r="AF56" s="22"/>
      <c r="AG56" s="22"/>
    </row>
    <row r="57" spans="1:33" ht="19" customHeight="1" x14ac:dyDescent="0.15">
      <c r="A57" s="64" t="s">
        <v>83</v>
      </c>
      <c r="B57" s="60"/>
      <c r="C57" s="60" t="s">
        <v>32</v>
      </c>
      <c r="D57" s="60" t="s">
        <v>48</v>
      </c>
      <c r="E57" s="61" t="s">
        <v>218</v>
      </c>
      <c r="F57" s="87">
        <f>IF(ISNA(VLOOKUP($E57,'Ontario Rankings'!$E$6:$M$226,3,FALSE))=TRUE,"0",VLOOKUP($E57,'Ontario Rankings'!$E$6:$M$226,3,FALSE))</f>
        <v>45</v>
      </c>
      <c r="G57" s="21" t="str">
        <f>IF(ISNA(VLOOKUP($E57,'CC Yukon BA 2023'!$A$12:$G$95,7,FALSE))=TRUE,"0",VLOOKUP($E57,'CC Yukon BA 2023'!$A$12:$G$95,7,FALSE))</f>
        <v>0</v>
      </c>
      <c r="H57" s="21" t="str">
        <f>IF(ISNA(VLOOKUP($E57,'CC Yukon SS 2023'!$A$12:$G$95,7,FALSE))=TRUE,"0",VLOOKUP($E57,'CC Yukon SS 2023'!$A$12:$G$95,7,FALSE))</f>
        <v>0</v>
      </c>
      <c r="I57" s="21" t="str">
        <f>IF(ISNA(VLOOKUP($E57,'TT Horseshoe SS-1'!$A$12:$G$95,7,FALSE))=TRUE,"0",VLOOKUP($E57,'TT Horseshoe SS-1'!$A$12:$G$95,7,FALSE))</f>
        <v>0</v>
      </c>
      <c r="J57" s="21" t="str">
        <f>IF(ISNA(VLOOKUP($E57,'TT Horseshoe SS-2'!$A$12:$G$95,7,FALSE))=TRUE,"0",VLOOKUP($E57,'TT Horseshoe SS-2'!$A$12:$G$95,7,FALSE))</f>
        <v>0</v>
      </c>
      <c r="K57" s="21" t="str">
        <f>IF(ISNA(VLOOKUP($E57,'NorAm Copper SS'!$A$12:$G$95,7,FALSE))=TRUE,"0",VLOOKUP($E57,'NorAm Copper SS'!$A$12:$G$95,7,FALSE))</f>
        <v>0</v>
      </c>
      <c r="L57" s="21" t="str">
        <f>IF(ISNA(VLOOKUP($E57,'CC Sun Peaks BA'!$A$12:$G$95,7,FALSE))=TRUE,"0",VLOOKUP($E57,'CC Sun Peaks BA'!$A$12:$G$95,7,FALSE))</f>
        <v>0</v>
      </c>
      <c r="M57" s="21" t="str">
        <f>IF(ISNA(VLOOKUP($E57,'CC Sun Peaks SS'!$A$12:$G$95,7,FALSE))=TRUE,"0",VLOOKUP($E57,'CC Sun Peaks SS'!$A$12:$G$95,7,FALSE))</f>
        <v>0</v>
      </c>
      <c r="N57" s="21">
        <f>IF(ISNA(VLOOKUP($E57,'TT MSLM SS-1'!$A$12:$G$95,7,FALSE))=TRUE,"0",VLOOKUP($E57,'TT MSLM SS-1'!$A$12:$G$95,7,FALSE))</f>
        <v>43</v>
      </c>
      <c r="O57" s="21">
        <f>IF(ISNA(VLOOKUP($E57,'TT MSLM SS-2'!$A$12:$G$95,7,FALSE))=TRUE,"0",VLOOKUP($E57,'TT MSLM SS-2'!$A$12:$G$95,7,FALSE))</f>
        <v>8</v>
      </c>
      <c r="P57" s="21" t="str">
        <f>IF(ISNA(VLOOKUP($E57,'NorAm Aspen SS'!$A$12:$G$95,7,FALSE))=TRUE,"0",VLOOKUP($E57,'NorAm Aspen SS'!$A$12:$G$95,7,FALSE))</f>
        <v>0</v>
      </c>
      <c r="Q57" s="21">
        <f>IF(ISNA(VLOOKUP($E57,'PROV SS'!$A$12:$G$95,7,FALSE))=TRUE,"0",VLOOKUP($E57,'PROV SS'!$A$12:$G$95,7,FALSE))</f>
        <v>55</v>
      </c>
      <c r="R57" s="21">
        <f>IF(ISNA(VLOOKUP($E57,'PROV BA'!$A$12:$G$95,7,FALSE))=TRUE,"0",VLOOKUP($E57,'PROV BA'!$A$12:$G$95,7,FALSE))</f>
        <v>19</v>
      </c>
      <c r="S57" s="168" t="str">
        <f>IF(ISNA(VLOOKUP($E57,'CC Horseshoe BA-1'!$A$12:$I$95,9,FALSE))=TRUE,"0",VLOOKUP($E57,'CC Horseshoe BA-1'!$A$12:$I$95,9,FALSE))</f>
        <v>0</v>
      </c>
      <c r="T57" s="21" t="str">
        <f>IF(ISNA(VLOOKUP($E57,'CC Horseshoe BA-2'!$A$12:$G$95,7,FALSE))=TRUE,"0",VLOOKUP($E57,'CC Horseshoe BA-2'!$A$12:$G$95,7,FALSE))</f>
        <v>0</v>
      </c>
      <c r="U57" s="21" t="str">
        <f>IF(ISNA(VLOOKUP($E57,'NorAm Aspen SS'!$A$12:$G$95,7,FALSE))=TRUE,"0",VLOOKUP($E57,'NorAm Aspen SS'!$A$12:$G$95,7,FALSE))</f>
        <v>0</v>
      </c>
      <c r="V57" s="21" t="str">
        <f>IF(ISNA(VLOOKUP($E57,'JR+CC Halfpipe'!$A$12:$G$95,7,FALSE))=TRUE,"0",VLOOKUP($E57,'JR+CC Halfpipe'!$A$12:$G$95,7,FALSE))</f>
        <v>0</v>
      </c>
      <c r="W57" s="21" t="str">
        <f>IF(ISNA(VLOOKUP($E57,'JR Nat SS'!$A$12:$G$95,7,FALSE))=TRUE,"0",VLOOKUP($E57,'JR Nat SS'!$A$12:$G$95,7,FALSE))</f>
        <v>0</v>
      </c>
      <c r="X57" s="21" t="str">
        <f>IF(ISNA(VLOOKUP($E57,'JR Nat BA'!$A$12:$G$95,7,FALSE))=TRUE,"0",VLOOKUP($E57,'JR Nat BA'!$A$12:$G$95,7,FALSE))</f>
        <v>0</v>
      </c>
      <c r="Y57" s="21" t="str">
        <f>IF(ISNA(VLOOKUP($E57,'NorAm Stoneham SS'!$A$12:$G$95,7,FALSE))=TRUE,"0",VLOOKUP($E57,'NorAm Stoneham SS'!$A$12:$G$95,7,FALSE))</f>
        <v>0</v>
      </c>
      <c r="Z57" s="168" t="str">
        <f>IF(ISNA(VLOOKUP($E57,'NorAm Stoneham BA'!$A$12:$I$95,9,FALSE))=TRUE,"0",VLOOKUP($E57,'NorAm Stoneham BA'!$A$12:$I$95,9,FALSE))</f>
        <v>0</v>
      </c>
      <c r="AA57" s="21" t="str">
        <f>IF(ISNA(VLOOKUP($E57,'SR Nats SS'!$A$12:$G$95,7,FALSE))=TRUE,"0",VLOOKUP($E57,'SR Nats SS'!$A$12:$G$95,7,FALSE))</f>
        <v>0</v>
      </c>
      <c r="AB57" s="21" t="str">
        <f>IF(ISNA(VLOOKUP($E57,'SR Nats BA'!$A$12:$G$95,7,FALSE))=TRUE,"0",VLOOKUP($E57,'SR Nats BA'!$A$12:$G$95,7,FALSE))</f>
        <v>0</v>
      </c>
      <c r="AC57" s="22"/>
      <c r="AD57" s="22"/>
      <c r="AE57" s="22"/>
      <c r="AF57" s="22"/>
      <c r="AG57" s="22"/>
    </row>
    <row r="58" spans="1:33" s="23" customFormat="1" ht="19" customHeight="1" x14ac:dyDescent="0.15">
      <c r="A58" s="64" t="s">
        <v>83</v>
      </c>
      <c r="B58" s="60"/>
      <c r="C58" s="60" t="s">
        <v>32</v>
      </c>
      <c r="D58" s="60" t="s">
        <v>48</v>
      </c>
      <c r="E58" s="61" t="s">
        <v>217</v>
      </c>
      <c r="F58" s="87">
        <f>IF(ISNA(VLOOKUP($E58,'Ontario Rankings'!$E$6:$M$226,3,FALSE))=TRUE,"0",VLOOKUP($E58,'Ontario Rankings'!$E$6:$M$226,3,FALSE))</f>
        <v>46</v>
      </c>
      <c r="G58" s="21" t="str">
        <f>IF(ISNA(VLOOKUP($E58,'CC Yukon BA 2023'!$A$12:$G$95,7,FALSE))=TRUE,"0",VLOOKUP($E58,'CC Yukon BA 2023'!$A$12:$G$95,7,FALSE))</f>
        <v>0</v>
      </c>
      <c r="H58" s="21" t="str">
        <f>IF(ISNA(VLOOKUP($E58,'CC Yukon SS 2023'!$A$12:$G$95,7,FALSE))=TRUE,"0",VLOOKUP($E58,'CC Yukon SS 2023'!$A$12:$G$95,7,FALSE))</f>
        <v>0</v>
      </c>
      <c r="I58" s="21" t="str">
        <f>IF(ISNA(VLOOKUP($E58,'TT Horseshoe SS-1'!$A$12:$G$95,7,FALSE))=TRUE,"0",VLOOKUP($E58,'TT Horseshoe SS-1'!$A$12:$G$95,7,FALSE))</f>
        <v>0</v>
      </c>
      <c r="J58" s="21" t="str">
        <f>IF(ISNA(VLOOKUP($E58,'TT Horseshoe SS-2'!$A$12:$G$95,7,FALSE))=TRUE,"0",VLOOKUP($E58,'TT Horseshoe SS-2'!$A$12:$G$95,7,FALSE))</f>
        <v>0</v>
      </c>
      <c r="K58" s="21" t="str">
        <f>IF(ISNA(VLOOKUP($E58,'NorAm Copper SS'!$A$12:$G$95,7,FALSE))=TRUE,"0",VLOOKUP($E58,'NorAm Copper SS'!$A$12:$G$95,7,FALSE))</f>
        <v>0</v>
      </c>
      <c r="L58" s="21" t="str">
        <f>IF(ISNA(VLOOKUP($E58,'CC Sun Peaks BA'!$A$12:$G$95,7,FALSE))=TRUE,"0",VLOOKUP($E58,'CC Sun Peaks BA'!$A$12:$G$95,7,FALSE))</f>
        <v>0</v>
      </c>
      <c r="M58" s="21" t="str">
        <f>IF(ISNA(VLOOKUP($E58,'CC Sun Peaks SS'!$A$12:$G$95,7,FALSE))=TRUE,"0",VLOOKUP($E58,'CC Sun Peaks SS'!$A$12:$G$95,7,FALSE))</f>
        <v>0</v>
      </c>
      <c r="N58" s="21">
        <f>IF(ISNA(VLOOKUP($E58,'TT MSLM SS-1'!$A$12:$G$95,7,FALSE))=TRUE,"0",VLOOKUP($E58,'TT MSLM SS-1'!$A$12:$G$95,7,FALSE))</f>
        <v>37</v>
      </c>
      <c r="O58" s="21" t="str">
        <f>IF(ISNA(VLOOKUP($E58,'TT MSLM SS-2'!$A$12:$G$95,7,FALSE))=TRUE,"0",VLOOKUP($E58,'TT MSLM SS-2'!$A$12:$G$95,7,FALSE))</f>
        <v>DNS</v>
      </c>
      <c r="P58" s="21" t="str">
        <f>IF(ISNA(VLOOKUP($E58,'NorAm Aspen SS'!$A$12:$G$95,7,FALSE))=TRUE,"0",VLOOKUP($E58,'NorAm Aspen SS'!$A$12:$G$95,7,FALSE))</f>
        <v>0</v>
      </c>
      <c r="Q58" s="21">
        <f>IF(ISNA(VLOOKUP($E58,'PROV SS'!$A$12:$G$95,7,FALSE))=TRUE,"0",VLOOKUP($E58,'PROV SS'!$A$12:$G$95,7,FALSE))</f>
        <v>20</v>
      </c>
      <c r="R58" s="21">
        <f>IF(ISNA(VLOOKUP($E58,'PROV BA'!$A$12:$G$95,7,FALSE))=TRUE,"0",VLOOKUP($E58,'PROV BA'!$A$12:$G$95,7,FALSE))</f>
        <v>17</v>
      </c>
      <c r="S58" s="168" t="str">
        <f>IF(ISNA(VLOOKUP($E58,'CC Horseshoe BA-1'!$A$12:$I$95,9,FALSE))=TRUE,"0",VLOOKUP($E58,'CC Horseshoe BA-1'!$A$12:$I$95,9,FALSE))</f>
        <v>0</v>
      </c>
      <c r="T58" s="21" t="str">
        <f>IF(ISNA(VLOOKUP($E58,'CC Horseshoe BA-2'!$A$12:$G$95,7,FALSE))=TRUE,"0",VLOOKUP($E58,'CC Horseshoe BA-2'!$A$12:$G$95,7,FALSE))</f>
        <v>0</v>
      </c>
      <c r="U58" s="21" t="str">
        <f>IF(ISNA(VLOOKUP($E58,'NorAm Aspen SS'!$A$12:$G$95,7,FALSE))=TRUE,"0",VLOOKUP($E58,'NorAm Aspen SS'!$A$12:$G$95,7,FALSE))</f>
        <v>0</v>
      </c>
      <c r="V58" s="21" t="str">
        <f>IF(ISNA(VLOOKUP($E58,'JR+CC Halfpipe'!$A$12:$G$95,7,FALSE))=TRUE,"0",VLOOKUP($E58,'JR+CC Halfpipe'!$A$12:$G$95,7,FALSE))</f>
        <v>0</v>
      </c>
      <c r="W58" s="21" t="str">
        <f>IF(ISNA(VLOOKUP($E58,'JR Nat SS'!$A$12:$G$95,7,FALSE))=TRUE,"0",VLOOKUP($E58,'JR Nat SS'!$A$12:$G$95,7,FALSE))</f>
        <v>0</v>
      </c>
      <c r="X58" s="21" t="str">
        <f>IF(ISNA(VLOOKUP($E58,'JR Nat BA'!$A$12:$G$95,7,FALSE))=TRUE,"0",VLOOKUP($E58,'JR Nat BA'!$A$12:$G$95,7,FALSE))</f>
        <v>0</v>
      </c>
      <c r="Y58" s="21" t="str">
        <f>IF(ISNA(VLOOKUP($E58,'NorAm Stoneham SS'!$A$12:$G$95,7,FALSE))=TRUE,"0",VLOOKUP($E58,'NorAm Stoneham SS'!$A$12:$G$95,7,FALSE))</f>
        <v>0</v>
      </c>
      <c r="Z58" s="168" t="str">
        <f>IF(ISNA(VLOOKUP($E58,'NorAm Stoneham BA'!$A$12:$I$95,9,FALSE))=TRUE,"0",VLOOKUP($E58,'NorAm Stoneham BA'!$A$12:$I$95,9,FALSE))</f>
        <v>0</v>
      </c>
      <c r="AA58" s="21" t="str">
        <f>IF(ISNA(VLOOKUP($E58,'SR Nats SS'!$A$12:$G$95,7,FALSE))=TRUE,"0",VLOOKUP($E58,'SR Nats SS'!$A$12:$G$95,7,FALSE))</f>
        <v>0</v>
      </c>
      <c r="AB58" s="21" t="str">
        <f>IF(ISNA(VLOOKUP($E58,'SR Nats BA'!$A$12:$G$95,7,FALSE))=TRUE,"0",VLOOKUP($E58,'SR Nats BA'!$A$12:$G$95,7,FALSE))</f>
        <v>0</v>
      </c>
      <c r="AC58" s="22"/>
      <c r="AD58" s="22"/>
      <c r="AE58" s="22"/>
      <c r="AF58" s="22"/>
      <c r="AG58" s="22"/>
    </row>
    <row r="59" spans="1:33" ht="19" customHeight="1" x14ac:dyDescent="0.15">
      <c r="A59" s="64" t="s">
        <v>76</v>
      </c>
      <c r="B59" s="60"/>
      <c r="C59" s="60" t="s">
        <v>32</v>
      </c>
      <c r="D59" s="60" t="s">
        <v>29</v>
      </c>
      <c r="E59" s="61" t="s">
        <v>213</v>
      </c>
      <c r="F59" s="87">
        <f>IF(ISNA(VLOOKUP($E59,'Ontario Rankings'!$E$6:$M$226,3,FALSE))=TRUE,"0",VLOOKUP($E59,'Ontario Rankings'!$E$6:$M$226,3,FALSE))</f>
        <v>47</v>
      </c>
      <c r="G59" s="21" t="str">
        <f>IF(ISNA(VLOOKUP($E59,'CC Yukon BA 2023'!$A$12:$G$95,7,FALSE))=TRUE,"0",VLOOKUP($E59,'CC Yukon BA 2023'!$A$12:$G$95,7,FALSE))</f>
        <v>0</v>
      </c>
      <c r="H59" s="21" t="str">
        <f>IF(ISNA(VLOOKUP($E59,'CC Yukon SS 2023'!$A$12:$G$95,7,FALSE))=TRUE,"0",VLOOKUP($E59,'CC Yukon SS 2023'!$A$12:$G$95,7,FALSE))</f>
        <v>0</v>
      </c>
      <c r="I59" s="21" t="str">
        <f>IF(ISNA(VLOOKUP($E59,'TT Horseshoe SS-1'!$A$12:$G$95,7,FALSE))=TRUE,"0",VLOOKUP($E59,'TT Horseshoe SS-1'!$A$12:$G$95,7,FALSE))</f>
        <v>0</v>
      </c>
      <c r="J59" s="21" t="str">
        <f>IF(ISNA(VLOOKUP($E59,'TT Horseshoe SS-2'!$A$12:$G$95,7,FALSE))=TRUE,"0",VLOOKUP($E59,'TT Horseshoe SS-2'!$A$12:$G$95,7,FALSE))</f>
        <v>0</v>
      </c>
      <c r="K59" s="21" t="str">
        <f>IF(ISNA(VLOOKUP($E59,'NorAm Copper SS'!$A$12:$G$95,7,FALSE))=TRUE,"0",VLOOKUP($E59,'NorAm Copper SS'!$A$12:$G$95,7,FALSE))</f>
        <v>0</v>
      </c>
      <c r="L59" s="21" t="str">
        <f>IF(ISNA(VLOOKUP($E59,'CC Sun Peaks BA'!$A$12:$G$95,7,FALSE))=TRUE,"0",VLOOKUP($E59,'CC Sun Peaks BA'!$A$12:$G$95,7,FALSE))</f>
        <v>0</v>
      </c>
      <c r="M59" s="21" t="str">
        <f>IF(ISNA(VLOOKUP($E59,'CC Sun Peaks SS'!$A$12:$G$95,7,FALSE))=TRUE,"0",VLOOKUP($E59,'CC Sun Peaks SS'!$A$12:$G$95,7,FALSE))</f>
        <v>0</v>
      </c>
      <c r="N59" s="21">
        <f>IF(ISNA(VLOOKUP($E59,'TT MSLM SS-1'!$A$12:$G$95,7,FALSE))=TRUE,"0",VLOOKUP($E59,'TT MSLM SS-1'!$A$12:$G$95,7,FALSE))</f>
        <v>33</v>
      </c>
      <c r="O59" s="21">
        <f>IF(ISNA(VLOOKUP($E59,'TT MSLM SS-2'!$A$12:$G$95,7,FALSE))=TRUE,"0",VLOOKUP($E59,'TT MSLM SS-2'!$A$12:$G$95,7,FALSE))</f>
        <v>20</v>
      </c>
      <c r="P59" s="21" t="str">
        <f>IF(ISNA(VLOOKUP($E59,'NorAm Aspen SS'!$A$12:$G$95,7,FALSE))=TRUE,"0",VLOOKUP($E59,'NorAm Aspen SS'!$A$12:$G$95,7,FALSE))</f>
        <v>0</v>
      </c>
      <c r="Q59" s="21">
        <f>IF(ISNA(VLOOKUP($E59,'PROV SS'!$A$12:$G$95,7,FALSE))=TRUE,"0",VLOOKUP($E59,'PROV SS'!$A$12:$G$95,7,FALSE))</f>
        <v>34</v>
      </c>
      <c r="R59" s="21">
        <f>IF(ISNA(VLOOKUP($E59,'PROV BA'!$A$12:$G$95,7,FALSE))=TRUE,"0",VLOOKUP($E59,'PROV BA'!$A$12:$G$95,7,FALSE))</f>
        <v>24</v>
      </c>
      <c r="S59" s="168" t="str">
        <f>IF(ISNA(VLOOKUP($E59,'CC Horseshoe BA-1'!$A$12:$I$95,9,FALSE))=TRUE,"0",VLOOKUP($E59,'CC Horseshoe BA-1'!$A$12:$I$95,9,FALSE))</f>
        <v>0</v>
      </c>
      <c r="T59" s="21" t="str">
        <f>IF(ISNA(VLOOKUP($E59,'CC Horseshoe BA-2'!$A$12:$G$95,7,FALSE))=TRUE,"0",VLOOKUP($E59,'CC Horseshoe BA-2'!$A$12:$G$95,7,FALSE))</f>
        <v>0</v>
      </c>
      <c r="U59" s="21" t="str">
        <f>IF(ISNA(VLOOKUP($E59,'NorAm Aspen SS'!$A$12:$G$95,7,FALSE))=TRUE,"0",VLOOKUP($E59,'NorAm Aspen SS'!$A$12:$G$95,7,FALSE))</f>
        <v>0</v>
      </c>
      <c r="V59" s="21" t="str">
        <f>IF(ISNA(VLOOKUP($E59,'JR+CC Halfpipe'!$A$12:$G$95,7,FALSE))=TRUE,"0",VLOOKUP($E59,'JR+CC Halfpipe'!$A$12:$G$95,7,FALSE))</f>
        <v>0</v>
      </c>
      <c r="W59" s="21" t="str">
        <f>IF(ISNA(VLOOKUP($E59,'JR Nat SS'!$A$12:$G$95,7,FALSE))=TRUE,"0",VLOOKUP($E59,'JR Nat SS'!$A$12:$G$95,7,FALSE))</f>
        <v>0</v>
      </c>
      <c r="X59" s="21" t="str">
        <f>IF(ISNA(VLOOKUP($E59,'JR Nat BA'!$A$12:$G$95,7,FALSE))=TRUE,"0",VLOOKUP($E59,'JR Nat BA'!$A$12:$G$95,7,FALSE))</f>
        <v>0</v>
      </c>
      <c r="Y59" s="21" t="str">
        <f>IF(ISNA(VLOOKUP($E59,'NorAm Stoneham SS'!$A$12:$G$95,7,FALSE))=TRUE,"0",VLOOKUP($E59,'NorAm Stoneham SS'!$A$12:$G$95,7,FALSE))</f>
        <v>0</v>
      </c>
      <c r="Z59" s="168" t="str">
        <f>IF(ISNA(VLOOKUP($E59,'NorAm Stoneham BA'!$A$12:$I$95,9,FALSE))=TRUE,"0",VLOOKUP($E59,'NorAm Stoneham BA'!$A$12:$I$95,9,FALSE))</f>
        <v>0</v>
      </c>
      <c r="AA59" s="21" t="str">
        <f>IF(ISNA(VLOOKUP($E59,'SR Nats SS'!$A$12:$G$95,7,FALSE))=TRUE,"0",VLOOKUP($E59,'SR Nats SS'!$A$12:$G$95,7,FALSE))</f>
        <v>0</v>
      </c>
      <c r="AB59" s="21" t="str">
        <f>IF(ISNA(VLOOKUP($E59,'SR Nats BA'!$A$12:$G$95,7,FALSE))=TRUE,"0",VLOOKUP($E59,'SR Nats BA'!$A$12:$G$95,7,FALSE))</f>
        <v>0</v>
      </c>
      <c r="AC59" s="22"/>
      <c r="AD59" s="22"/>
      <c r="AE59" s="22"/>
      <c r="AF59" s="22"/>
      <c r="AG59" s="22"/>
    </row>
    <row r="60" spans="1:33" ht="19" customHeight="1" x14ac:dyDescent="0.15">
      <c r="A60" s="64" t="s">
        <v>83</v>
      </c>
      <c r="B60" s="60"/>
      <c r="C60" s="60" t="s">
        <v>32</v>
      </c>
      <c r="D60" s="60" t="s">
        <v>29</v>
      </c>
      <c r="E60" s="61" t="s">
        <v>212</v>
      </c>
      <c r="F60" s="87">
        <f>IF(ISNA(VLOOKUP($E60,'Ontario Rankings'!$E$6:$M$226,3,FALSE))=TRUE,"0",VLOOKUP($E60,'Ontario Rankings'!$E$6:$M$226,3,FALSE))</f>
        <v>48</v>
      </c>
      <c r="G60" s="21" t="str">
        <f>IF(ISNA(VLOOKUP($E60,'CC Yukon BA 2023'!$A$12:$G$95,7,FALSE))=TRUE,"0",VLOOKUP($E60,'CC Yukon BA 2023'!$A$12:$G$95,7,FALSE))</f>
        <v>0</v>
      </c>
      <c r="H60" s="21" t="str">
        <f>IF(ISNA(VLOOKUP($E60,'CC Yukon SS 2023'!$A$12:$G$95,7,FALSE))=TRUE,"0",VLOOKUP($E60,'CC Yukon SS 2023'!$A$12:$G$95,7,FALSE))</f>
        <v>0</v>
      </c>
      <c r="I60" s="21" t="str">
        <f>IF(ISNA(VLOOKUP($E60,'TT Horseshoe SS-1'!$A$12:$G$95,7,FALSE))=TRUE,"0",VLOOKUP($E60,'TT Horseshoe SS-1'!$A$12:$G$95,7,FALSE))</f>
        <v>0</v>
      </c>
      <c r="J60" s="21" t="str">
        <f>IF(ISNA(VLOOKUP($E60,'TT Horseshoe SS-2'!$A$12:$G$95,7,FALSE))=TRUE,"0",VLOOKUP($E60,'TT Horseshoe SS-2'!$A$12:$G$95,7,FALSE))</f>
        <v>0</v>
      </c>
      <c r="K60" s="21" t="str">
        <f>IF(ISNA(VLOOKUP($E60,'NorAm Copper SS'!$A$12:$G$95,7,FALSE))=TRUE,"0",VLOOKUP($E60,'NorAm Copper SS'!$A$12:$G$95,7,FALSE))</f>
        <v>0</v>
      </c>
      <c r="L60" s="21" t="str">
        <f>IF(ISNA(VLOOKUP($E60,'CC Sun Peaks BA'!$A$12:$G$95,7,FALSE))=TRUE,"0",VLOOKUP($E60,'CC Sun Peaks BA'!$A$12:$G$95,7,FALSE))</f>
        <v>0</v>
      </c>
      <c r="M60" s="21" t="str">
        <f>IF(ISNA(VLOOKUP($E60,'CC Sun Peaks SS'!$A$12:$G$95,7,FALSE))=TRUE,"0",VLOOKUP($E60,'CC Sun Peaks SS'!$A$12:$G$95,7,FALSE))</f>
        <v>0</v>
      </c>
      <c r="N60" s="21">
        <f>IF(ISNA(VLOOKUP($E60,'TT MSLM SS-1'!$A$12:$G$95,7,FALSE))=TRUE,"0",VLOOKUP($E60,'TT MSLM SS-1'!$A$12:$G$95,7,FALSE))</f>
        <v>31</v>
      </c>
      <c r="O60" s="21">
        <f>IF(ISNA(VLOOKUP($E60,'TT MSLM SS-2'!$A$12:$G$95,7,FALSE))=TRUE,"0",VLOOKUP($E60,'TT MSLM SS-2'!$A$12:$G$95,7,FALSE))</f>
        <v>18</v>
      </c>
      <c r="P60" s="21" t="str">
        <f>IF(ISNA(VLOOKUP($E60,'NorAm Aspen SS'!$A$12:$G$95,7,FALSE))=TRUE,"0",VLOOKUP($E60,'NorAm Aspen SS'!$A$12:$G$95,7,FALSE))</f>
        <v>0</v>
      </c>
      <c r="Q60" s="21">
        <f>IF(ISNA(VLOOKUP($E60,'PROV SS'!$A$12:$G$95,7,FALSE))=TRUE,"0",VLOOKUP($E60,'PROV SS'!$A$12:$G$95,7,FALSE))</f>
        <v>24</v>
      </c>
      <c r="R60" s="21" t="str">
        <f>IF(ISNA(VLOOKUP($E60,'PROV BA'!$A$12:$G$95,7,FALSE))=TRUE,"0",VLOOKUP($E60,'PROV BA'!$A$12:$G$95,7,FALSE))</f>
        <v>DNS</v>
      </c>
      <c r="S60" s="168" t="str">
        <f>IF(ISNA(VLOOKUP($E60,'CC Horseshoe BA-1'!$A$12:$I$95,9,FALSE))=TRUE,"0",VLOOKUP($E60,'CC Horseshoe BA-1'!$A$12:$I$95,9,FALSE))</f>
        <v>0</v>
      </c>
      <c r="T60" s="21" t="str">
        <f>IF(ISNA(VLOOKUP($E60,'CC Horseshoe BA-2'!$A$12:$G$95,7,FALSE))=TRUE,"0",VLOOKUP($E60,'CC Horseshoe BA-2'!$A$12:$G$95,7,FALSE))</f>
        <v>0</v>
      </c>
      <c r="U60" s="21" t="str">
        <f>IF(ISNA(VLOOKUP($E60,'NorAm Aspen SS'!$A$12:$G$95,7,FALSE))=TRUE,"0",VLOOKUP($E60,'NorAm Aspen SS'!$A$12:$G$95,7,FALSE))</f>
        <v>0</v>
      </c>
      <c r="V60" s="21" t="str">
        <f>IF(ISNA(VLOOKUP($E60,'JR+CC Halfpipe'!$A$12:$G$95,7,FALSE))=TRUE,"0",VLOOKUP($E60,'JR+CC Halfpipe'!$A$12:$G$95,7,FALSE))</f>
        <v>0</v>
      </c>
      <c r="W60" s="21" t="str">
        <f>IF(ISNA(VLOOKUP($E60,'JR Nat SS'!$A$12:$G$95,7,FALSE))=TRUE,"0",VLOOKUP($E60,'JR Nat SS'!$A$12:$G$95,7,FALSE))</f>
        <v>0</v>
      </c>
      <c r="X60" s="21" t="str">
        <f>IF(ISNA(VLOOKUP($E60,'JR Nat BA'!$A$12:$G$95,7,FALSE))=TRUE,"0",VLOOKUP($E60,'JR Nat BA'!$A$12:$G$95,7,FALSE))</f>
        <v>0</v>
      </c>
      <c r="Y60" s="21" t="str">
        <f>IF(ISNA(VLOOKUP($E60,'NorAm Stoneham SS'!$A$12:$G$95,7,FALSE))=TRUE,"0",VLOOKUP($E60,'NorAm Stoneham SS'!$A$12:$G$95,7,FALSE))</f>
        <v>0</v>
      </c>
      <c r="Z60" s="168" t="str">
        <f>IF(ISNA(VLOOKUP($E60,'NorAm Stoneham BA'!$A$12:$I$95,9,FALSE))=TRUE,"0",VLOOKUP($E60,'NorAm Stoneham BA'!$A$12:$I$95,9,FALSE))</f>
        <v>0</v>
      </c>
      <c r="AA60" s="21" t="str">
        <f>IF(ISNA(VLOOKUP($E60,'SR Nats SS'!$A$12:$G$95,7,FALSE))=TRUE,"0",VLOOKUP($E60,'SR Nats SS'!$A$12:$G$95,7,FALSE))</f>
        <v>0</v>
      </c>
      <c r="AB60" s="21" t="str">
        <f>IF(ISNA(VLOOKUP($E60,'SR Nats BA'!$A$12:$G$95,7,FALSE))=TRUE,"0",VLOOKUP($E60,'SR Nats BA'!$A$12:$G$95,7,FALSE))</f>
        <v>0</v>
      </c>
      <c r="AC60" s="22"/>
      <c r="AD60" s="22"/>
      <c r="AE60" s="22"/>
      <c r="AF60" s="22"/>
      <c r="AG60" s="22"/>
    </row>
    <row r="61" spans="1:33" ht="19" customHeight="1" x14ac:dyDescent="0.15">
      <c r="A61" s="64" t="s">
        <v>76</v>
      </c>
      <c r="B61" s="60"/>
      <c r="C61" s="60" t="s">
        <v>32</v>
      </c>
      <c r="D61" s="60" t="s">
        <v>29</v>
      </c>
      <c r="E61" s="61" t="s">
        <v>117</v>
      </c>
      <c r="F61" s="87">
        <f>IF(ISNA(VLOOKUP($E61,'Ontario Rankings'!$E$6:$M$226,3,FALSE))=TRUE,"0",VLOOKUP($E61,'Ontario Rankings'!$E$6:$M$226,3,FALSE))</f>
        <v>49</v>
      </c>
      <c r="G61" s="21" t="str">
        <f>IF(ISNA(VLOOKUP($E61,'CC Yukon BA 2023'!$A$12:$G$95,7,FALSE))=TRUE,"0",VLOOKUP($E61,'CC Yukon BA 2023'!$A$12:$G$95,7,FALSE))</f>
        <v>0</v>
      </c>
      <c r="H61" s="21" t="str">
        <f>IF(ISNA(VLOOKUP($E61,'CC Yukon SS 2023'!$A$12:$G$95,7,FALSE))=TRUE,"0",VLOOKUP($E61,'CC Yukon SS 2023'!$A$12:$G$95,7,FALSE))</f>
        <v>0</v>
      </c>
      <c r="I61" s="21" t="str">
        <f>IF(ISNA(VLOOKUP($E61,'TT Horseshoe SS-1'!$A$12:$G$95,7,FALSE))=TRUE,"0",VLOOKUP($E61,'TT Horseshoe SS-1'!$A$12:$G$95,7,FALSE))</f>
        <v>0</v>
      </c>
      <c r="J61" s="21" t="str">
        <f>IF(ISNA(VLOOKUP($E61,'TT Horseshoe SS-2'!$A$12:$G$95,7,FALSE))=TRUE,"0",VLOOKUP($E61,'TT Horseshoe SS-2'!$A$12:$G$95,7,FALSE))</f>
        <v>0</v>
      </c>
      <c r="K61" s="21" t="str">
        <f>IF(ISNA(VLOOKUP($E61,'NorAm Copper SS'!$A$12:$G$95,7,FALSE))=TRUE,"0",VLOOKUP($E61,'NorAm Copper SS'!$A$12:$G$95,7,FALSE))</f>
        <v>0</v>
      </c>
      <c r="L61" s="21" t="str">
        <f>IF(ISNA(VLOOKUP($E61,'CC Sun Peaks BA'!$A$12:$G$95,7,FALSE))=TRUE,"0",VLOOKUP($E61,'CC Sun Peaks BA'!$A$12:$G$95,7,FALSE))</f>
        <v>0</v>
      </c>
      <c r="M61" s="21" t="str">
        <f>IF(ISNA(VLOOKUP($E61,'CC Sun Peaks SS'!$A$12:$G$95,7,FALSE))=TRUE,"0",VLOOKUP($E61,'CC Sun Peaks SS'!$A$12:$G$95,7,FALSE))</f>
        <v>0</v>
      </c>
      <c r="N61" s="21">
        <f>IF(ISNA(VLOOKUP($E61,'TT MSLM SS-1'!$A$12:$G$95,7,FALSE))=TRUE,"0",VLOOKUP($E61,'TT MSLM SS-1'!$A$12:$G$95,7,FALSE))</f>
        <v>24</v>
      </c>
      <c r="O61" s="21">
        <f>IF(ISNA(VLOOKUP($E61,'TT MSLM SS-2'!$A$12:$G$95,7,FALSE))=TRUE,"0",VLOOKUP($E61,'TT MSLM SS-2'!$A$12:$G$95,7,FALSE))</f>
        <v>23</v>
      </c>
      <c r="P61" s="21" t="str">
        <f>IF(ISNA(VLOOKUP($E61,'NorAm Aspen SS'!$A$12:$G$95,7,FALSE))=TRUE,"0",VLOOKUP($E61,'NorAm Aspen SS'!$A$12:$G$95,7,FALSE))</f>
        <v>0</v>
      </c>
      <c r="Q61" s="21">
        <f>IF(ISNA(VLOOKUP($E61,'PROV SS'!$A$12:$G$95,7,FALSE))=TRUE,"0",VLOOKUP($E61,'PROV SS'!$A$12:$G$95,7,FALSE))</f>
        <v>57</v>
      </c>
      <c r="R61" s="21">
        <f>IF(ISNA(VLOOKUP($E61,'PROV BA'!$A$12:$G$95,7,FALSE))=TRUE,"0",VLOOKUP($E61,'PROV BA'!$A$12:$G$95,7,FALSE))</f>
        <v>27</v>
      </c>
      <c r="S61" s="168" t="str">
        <f>IF(ISNA(VLOOKUP($E61,'CC Horseshoe BA-1'!$A$12:$I$95,9,FALSE))=TRUE,"0",VLOOKUP($E61,'CC Horseshoe BA-1'!$A$12:$I$95,9,FALSE))</f>
        <v>0</v>
      </c>
      <c r="T61" s="21" t="str">
        <f>IF(ISNA(VLOOKUP($E61,'CC Horseshoe BA-2'!$A$12:$G$95,7,FALSE))=TRUE,"0",VLOOKUP($E61,'CC Horseshoe BA-2'!$A$12:$G$95,7,FALSE))</f>
        <v>0</v>
      </c>
      <c r="U61" s="21" t="str">
        <f>IF(ISNA(VLOOKUP($E61,'NorAm Aspen SS'!$A$12:$G$95,7,FALSE))=TRUE,"0",VLOOKUP($E61,'NorAm Aspen SS'!$A$12:$G$95,7,FALSE))</f>
        <v>0</v>
      </c>
      <c r="V61" s="21" t="str">
        <f>IF(ISNA(VLOOKUP($E61,'JR+CC Halfpipe'!$A$12:$G$95,7,FALSE))=TRUE,"0",VLOOKUP($E61,'JR+CC Halfpipe'!$A$12:$G$95,7,FALSE))</f>
        <v>0</v>
      </c>
      <c r="W61" s="21" t="str">
        <f>IF(ISNA(VLOOKUP($E61,'JR Nat SS'!$A$12:$G$95,7,FALSE))=TRUE,"0",VLOOKUP($E61,'JR Nat SS'!$A$12:$G$95,7,FALSE))</f>
        <v>0</v>
      </c>
      <c r="X61" s="21" t="str">
        <f>IF(ISNA(VLOOKUP($E61,'JR Nat BA'!$A$12:$G$95,7,FALSE))=TRUE,"0",VLOOKUP($E61,'JR Nat BA'!$A$12:$G$95,7,FALSE))</f>
        <v>0</v>
      </c>
      <c r="Y61" s="21" t="str">
        <f>IF(ISNA(VLOOKUP($E61,'NorAm Stoneham SS'!$A$12:$G$95,7,FALSE))=TRUE,"0",VLOOKUP($E61,'NorAm Stoneham SS'!$A$12:$G$95,7,FALSE))</f>
        <v>0</v>
      </c>
      <c r="Z61" s="168" t="str">
        <f>IF(ISNA(VLOOKUP($E61,'NorAm Stoneham BA'!$A$12:$I$95,9,FALSE))=TRUE,"0",VLOOKUP($E61,'NorAm Stoneham BA'!$A$12:$I$95,9,FALSE))</f>
        <v>0</v>
      </c>
      <c r="AA61" s="21" t="str">
        <f>IF(ISNA(VLOOKUP($E61,'SR Nats SS'!$A$12:$G$95,7,FALSE))=TRUE,"0",VLOOKUP($E61,'SR Nats SS'!$A$12:$G$95,7,FALSE))</f>
        <v>0</v>
      </c>
      <c r="AB61" s="21" t="str">
        <f>IF(ISNA(VLOOKUP($E61,'SR Nats BA'!$A$12:$G$95,7,FALSE))=TRUE,"0",VLOOKUP($E61,'SR Nats BA'!$A$12:$G$95,7,FALSE))</f>
        <v>0</v>
      </c>
      <c r="AC61" s="22"/>
      <c r="AD61" s="22"/>
      <c r="AE61" s="22"/>
      <c r="AF61" s="22"/>
      <c r="AG61" s="22"/>
    </row>
    <row r="62" spans="1:33" ht="19" customHeight="1" x14ac:dyDescent="0.15">
      <c r="A62" s="64" t="s">
        <v>83</v>
      </c>
      <c r="B62" s="60"/>
      <c r="C62" s="60" t="s">
        <v>32</v>
      </c>
      <c r="D62" s="60" t="s">
        <v>48</v>
      </c>
      <c r="E62" s="61" t="s">
        <v>176</v>
      </c>
      <c r="F62" s="87">
        <f>IF(ISNA(VLOOKUP($E62,'Ontario Rankings'!$E$6:$M$226,3,FALSE))=TRUE,"0",VLOOKUP($E62,'Ontario Rankings'!$E$6:$M$226,3,FALSE))</f>
        <v>50</v>
      </c>
      <c r="G62" s="21" t="str">
        <f>IF(ISNA(VLOOKUP($E62,'CC Yukon BA 2023'!$A$12:$G$95,7,FALSE))=TRUE,"0",VLOOKUP($E62,'CC Yukon BA 2023'!$A$12:$G$95,7,FALSE))</f>
        <v>0</v>
      </c>
      <c r="H62" s="21" t="str">
        <f>IF(ISNA(VLOOKUP($E62,'CC Yukon SS 2023'!$A$12:$G$95,7,FALSE))=TRUE,"0",VLOOKUP($E62,'CC Yukon SS 2023'!$A$12:$G$95,7,FALSE))</f>
        <v>0</v>
      </c>
      <c r="I62" s="21">
        <f>IF(ISNA(VLOOKUP($E62,'TT Horseshoe SS-1'!$A$12:$G$95,7,FALSE))=TRUE,"0",VLOOKUP($E62,'TT Horseshoe SS-1'!$A$12:$G$95,7,FALSE))</f>
        <v>22</v>
      </c>
      <c r="J62" s="21">
        <f>IF(ISNA(VLOOKUP($E62,'TT Horseshoe SS-2'!$A$12:$G$95,7,FALSE))=TRUE,"0",VLOOKUP($E62,'TT Horseshoe SS-2'!$A$12:$G$95,7,FALSE))</f>
        <v>23</v>
      </c>
      <c r="K62" s="21" t="str">
        <f>IF(ISNA(VLOOKUP($E62,'NorAm Copper SS'!$A$12:$G$95,7,FALSE))=TRUE,"0",VLOOKUP($E62,'NorAm Copper SS'!$A$12:$G$95,7,FALSE))</f>
        <v>0</v>
      </c>
      <c r="L62" s="21" t="str">
        <f>IF(ISNA(VLOOKUP($E62,'CC Sun Peaks BA'!$A$12:$G$95,7,FALSE))=TRUE,"0",VLOOKUP($E62,'CC Sun Peaks BA'!$A$12:$G$95,7,FALSE))</f>
        <v>0</v>
      </c>
      <c r="M62" s="21" t="str">
        <f>IF(ISNA(VLOOKUP($E62,'CC Sun Peaks SS'!$A$12:$G$95,7,FALSE))=TRUE,"0",VLOOKUP($E62,'CC Sun Peaks SS'!$A$12:$G$95,7,FALSE))</f>
        <v>0</v>
      </c>
      <c r="N62" s="21">
        <f>IF(ISNA(VLOOKUP($E62,'TT MSLM SS-1'!$A$12:$G$95,7,FALSE))=TRUE,"0",VLOOKUP($E62,'TT MSLM SS-1'!$A$12:$G$95,7,FALSE))</f>
        <v>23</v>
      </c>
      <c r="O62" s="21">
        <f>IF(ISNA(VLOOKUP($E62,'TT MSLM SS-2'!$A$12:$G$95,7,FALSE))=TRUE,"0",VLOOKUP($E62,'TT MSLM SS-2'!$A$12:$G$95,7,FALSE))</f>
        <v>21</v>
      </c>
      <c r="P62" s="21" t="str">
        <f>IF(ISNA(VLOOKUP($E62,'NorAm Aspen SS'!$A$12:$G$95,7,FALSE))=TRUE,"0",VLOOKUP($E62,'NorAm Aspen SS'!$A$12:$G$95,7,FALSE))</f>
        <v>0</v>
      </c>
      <c r="Q62" s="21">
        <f>IF(ISNA(VLOOKUP($E62,'PROV SS'!$A$12:$G$95,7,FALSE))=TRUE,"0",VLOOKUP($E62,'PROV SS'!$A$12:$G$95,7,FALSE))</f>
        <v>40</v>
      </c>
      <c r="R62" s="21">
        <f>IF(ISNA(VLOOKUP($E62,'PROV BA'!$A$12:$G$95,7,FALSE))=TRUE,"0",VLOOKUP($E62,'PROV BA'!$A$12:$G$95,7,FALSE))</f>
        <v>44</v>
      </c>
      <c r="S62" s="168" t="str">
        <f>IF(ISNA(VLOOKUP($E62,'CC Horseshoe BA-1'!$A$12:$I$95,9,FALSE))=TRUE,"0",VLOOKUP($E62,'CC Horseshoe BA-1'!$A$12:$I$95,9,FALSE))</f>
        <v>0</v>
      </c>
      <c r="T62" s="21" t="str">
        <f>IF(ISNA(VLOOKUP($E62,'CC Horseshoe BA-2'!$A$12:$G$95,7,FALSE))=TRUE,"0",VLOOKUP($E62,'CC Horseshoe BA-2'!$A$12:$G$95,7,FALSE))</f>
        <v>0</v>
      </c>
      <c r="U62" s="21" t="str">
        <f>IF(ISNA(VLOOKUP($E62,'NorAm Aspen SS'!$A$12:$G$95,7,FALSE))=TRUE,"0",VLOOKUP($E62,'NorAm Aspen SS'!$A$12:$G$95,7,FALSE))</f>
        <v>0</v>
      </c>
      <c r="V62" s="21" t="str">
        <f>IF(ISNA(VLOOKUP($E62,'JR+CC Halfpipe'!$A$12:$G$95,7,FALSE))=TRUE,"0",VLOOKUP($E62,'JR+CC Halfpipe'!$A$12:$G$95,7,FALSE))</f>
        <v>0</v>
      </c>
      <c r="W62" s="21" t="str">
        <f>IF(ISNA(VLOOKUP($E62,'JR Nat SS'!$A$12:$G$95,7,FALSE))=TRUE,"0",VLOOKUP($E62,'JR Nat SS'!$A$12:$G$95,7,FALSE))</f>
        <v>0</v>
      </c>
      <c r="X62" s="21" t="str">
        <f>IF(ISNA(VLOOKUP($E62,'JR Nat BA'!$A$12:$G$95,7,FALSE))=TRUE,"0",VLOOKUP($E62,'JR Nat BA'!$A$12:$G$95,7,FALSE))</f>
        <v>0</v>
      </c>
      <c r="Y62" s="21" t="str">
        <f>IF(ISNA(VLOOKUP($E62,'NorAm Stoneham SS'!$A$12:$G$95,7,FALSE))=TRUE,"0",VLOOKUP($E62,'NorAm Stoneham SS'!$A$12:$G$95,7,FALSE))</f>
        <v>0</v>
      </c>
      <c r="Z62" s="168" t="str">
        <f>IF(ISNA(VLOOKUP($E62,'NorAm Stoneham BA'!$A$12:$I$95,9,FALSE))=TRUE,"0",VLOOKUP($E62,'NorAm Stoneham BA'!$A$12:$I$95,9,FALSE))</f>
        <v>0</v>
      </c>
      <c r="AA62" s="21" t="str">
        <f>IF(ISNA(VLOOKUP($E62,'SR Nats SS'!$A$12:$G$95,7,FALSE))=TRUE,"0",VLOOKUP($E62,'SR Nats SS'!$A$12:$G$95,7,FALSE))</f>
        <v>0</v>
      </c>
      <c r="AB62" s="21" t="str">
        <f>IF(ISNA(VLOOKUP($E62,'SR Nats BA'!$A$12:$G$95,7,FALSE))=TRUE,"0",VLOOKUP($E62,'SR Nats BA'!$A$12:$G$95,7,FALSE))</f>
        <v>0</v>
      </c>
      <c r="AC62" s="22"/>
      <c r="AD62" s="22"/>
      <c r="AE62" s="22"/>
      <c r="AF62" s="22"/>
      <c r="AG62" s="22"/>
    </row>
    <row r="63" spans="1:33" ht="19" customHeight="1" x14ac:dyDescent="0.15">
      <c r="A63" s="64" t="s">
        <v>76</v>
      </c>
      <c r="B63" s="60"/>
      <c r="C63" s="60" t="s">
        <v>32</v>
      </c>
      <c r="D63" s="60" t="s">
        <v>59</v>
      </c>
      <c r="E63" s="61" t="s">
        <v>111</v>
      </c>
      <c r="F63" s="87">
        <f>IF(ISNA(VLOOKUP($E63,'Ontario Rankings'!$E$6:$M$226,3,FALSE))=TRUE,"0",VLOOKUP($E63,'Ontario Rankings'!$E$6:$M$226,3,FALSE))</f>
        <v>51</v>
      </c>
      <c r="G63" s="21" t="str">
        <f>IF(ISNA(VLOOKUP($E63,'CC Yukon BA 2023'!$A$12:$G$95,7,FALSE))=TRUE,"0",VLOOKUP($E63,'CC Yukon BA 2023'!$A$12:$G$95,7,FALSE))</f>
        <v>0</v>
      </c>
      <c r="H63" s="21" t="str">
        <f>IF(ISNA(VLOOKUP($E63,'CC Yukon SS 2023'!$A$12:$G$95,7,FALSE))=TRUE,"0",VLOOKUP($E63,'CC Yukon SS 2023'!$A$12:$G$95,7,FALSE))</f>
        <v>0</v>
      </c>
      <c r="I63" s="21" t="str">
        <f>IF(ISNA(VLOOKUP($E63,'TT Horseshoe SS-1'!$A$12:$G$95,7,FALSE))=TRUE,"0",VLOOKUP($E63,'TT Horseshoe SS-1'!$A$12:$G$95,7,FALSE))</f>
        <v>0</v>
      </c>
      <c r="J63" s="21" t="str">
        <f>IF(ISNA(VLOOKUP($E63,'TT Horseshoe SS-2'!$A$12:$G$95,7,FALSE))=TRUE,"0",VLOOKUP($E63,'TT Horseshoe SS-2'!$A$12:$G$95,7,FALSE))</f>
        <v>0</v>
      </c>
      <c r="K63" s="21" t="str">
        <f>IF(ISNA(VLOOKUP($E63,'NorAm Copper SS'!$A$12:$G$95,7,FALSE))=TRUE,"0",VLOOKUP($E63,'NorAm Copper SS'!$A$12:$G$95,7,FALSE))</f>
        <v>0</v>
      </c>
      <c r="L63" s="21" t="str">
        <f>IF(ISNA(VLOOKUP($E63,'CC Sun Peaks BA'!$A$12:$G$95,7,FALSE))=TRUE,"0",VLOOKUP($E63,'CC Sun Peaks BA'!$A$12:$G$95,7,FALSE))</f>
        <v>0</v>
      </c>
      <c r="M63" s="21" t="str">
        <f>IF(ISNA(VLOOKUP($E63,'CC Sun Peaks SS'!$A$12:$G$95,7,FALSE))=TRUE,"0",VLOOKUP($E63,'CC Sun Peaks SS'!$A$12:$G$95,7,FALSE))</f>
        <v>0</v>
      </c>
      <c r="N63" s="21">
        <f>IF(ISNA(VLOOKUP($E63,'TT MSLM SS-1'!$A$12:$G$95,7,FALSE))=TRUE,"0",VLOOKUP($E63,'TT MSLM SS-1'!$A$12:$G$95,7,FALSE))</f>
        <v>30</v>
      </c>
      <c r="O63" s="21">
        <f>IF(ISNA(VLOOKUP($E63,'TT MSLM SS-2'!$A$12:$G$95,7,FALSE))=TRUE,"0",VLOOKUP($E63,'TT MSLM SS-2'!$A$12:$G$95,7,FALSE))</f>
        <v>23</v>
      </c>
      <c r="P63" s="21" t="str">
        <f>IF(ISNA(VLOOKUP($E63,'NorAm Aspen SS'!$A$12:$G$95,7,FALSE))=TRUE,"0",VLOOKUP($E63,'NorAm Aspen SS'!$A$12:$G$95,7,FALSE))</f>
        <v>0</v>
      </c>
      <c r="Q63" s="21">
        <f>IF(ISNA(VLOOKUP($E63,'PROV SS'!$A$12:$G$95,7,FALSE))=TRUE,"0",VLOOKUP($E63,'PROV SS'!$A$12:$G$95,7,FALSE))</f>
        <v>21</v>
      </c>
      <c r="R63" s="21" t="str">
        <f>IF(ISNA(VLOOKUP($E63,'PROV BA'!$A$12:$G$95,7,FALSE))=TRUE,"0",VLOOKUP($E63,'PROV BA'!$A$12:$G$95,7,FALSE))</f>
        <v>DNS</v>
      </c>
      <c r="S63" s="168" t="str">
        <f>IF(ISNA(VLOOKUP($E63,'CC Horseshoe BA-1'!$A$12:$I$95,9,FALSE))=TRUE,"0",VLOOKUP($E63,'CC Horseshoe BA-1'!$A$12:$I$95,9,FALSE))</f>
        <v>0</v>
      </c>
      <c r="T63" s="21" t="str">
        <f>IF(ISNA(VLOOKUP($E63,'CC Horseshoe BA-2'!$A$12:$G$95,7,FALSE))=TRUE,"0",VLOOKUP($E63,'CC Horseshoe BA-2'!$A$12:$G$95,7,FALSE))</f>
        <v>0</v>
      </c>
      <c r="U63" s="21" t="str">
        <f>IF(ISNA(VLOOKUP($E63,'NorAm Aspen SS'!$A$12:$G$95,7,FALSE))=TRUE,"0",VLOOKUP($E63,'NorAm Aspen SS'!$A$12:$G$95,7,FALSE))</f>
        <v>0</v>
      </c>
      <c r="V63" s="21" t="str">
        <f>IF(ISNA(VLOOKUP($E63,'JR+CC Halfpipe'!$A$12:$G$95,7,FALSE))=TRUE,"0",VLOOKUP($E63,'JR+CC Halfpipe'!$A$12:$G$95,7,FALSE))</f>
        <v>0</v>
      </c>
      <c r="W63" s="21" t="str">
        <f>IF(ISNA(VLOOKUP($E63,'JR Nat SS'!$A$12:$G$95,7,FALSE))=TRUE,"0",VLOOKUP($E63,'JR Nat SS'!$A$12:$G$95,7,FALSE))</f>
        <v>0</v>
      </c>
      <c r="X63" s="21" t="str">
        <f>IF(ISNA(VLOOKUP($E63,'JR Nat BA'!$A$12:$G$95,7,FALSE))=TRUE,"0",VLOOKUP($E63,'JR Nat BA'!$A$12:$G$95,7,FALSE))</f>
        <v>0</v>
      </c>
      <c r="Y63" s="21" t="str">
        <f>IF(ISNA(VLOOKUP($E63,'NorAm Stoneham SS'!$A$12:$G$95,7,FALSE))=TRUE,"0",VLOOKUP($E63,'NorAm Stoneham SS'!$A$12:$G$95,7,FALSE))</f>
        <v>0</v>
      </c>
      <c r="Z63" s="168" t="str">
        <f>IF(ISNA(VLOOKUP($E63,'NorAm Stoneham BA'!$A$12:$I$95,9,FALSE))=TRUE,"0",VLOOKUP($E63,'NorAm Stoneham BA'!$A$12:$I$95,9,FALSE))</f>
        <v>0</v>
      </c>
      <c r="AA63" s="21" t="str">
        <f>IF(ISNA(VLOOKUP($E63,'SR Nats SS'!$A$12:$G$95,7,FALSE))=TRUE,"0",VLOOKUP($E63,'SR Nats SS'!$A$12:$G$95,7,FALSE))</f>
        <v>0</v>
      </c>
      <c r="AB63" s="21" t="str">
        <f>IF(ISNA(VLOOKUP($E63,'SR Nats BA'!$A$12:$G$95,7,FALSE))=TRUE,"0",VLOOKUP($E63,'SR Nats BA'!$A$12:$G$95,7,FALSE))</f>
        <v>0</v>
      </c>
      <c r="AC63" s="22"/>
      <c r="AD63" s="22"/>
      <c r="AE63" s="22"/>
      <c r="AF63" s="22"/>
      <c r="AG63" s="22"/>
    </row>
    <row r="64" spans="1:33" ht="19" customHeight="1" x14ac:dyDescent="0.15">
      <c r="A64" s="64" t="s">
        <v>83</v>
      </c>
      <c r="B64" s="60"/>
      <c r="C64" s="60" t="s">
        <v>32</v>
      </c>
      <c r="D64" s="60" t="s">
        <v>48</v>
      </c>
      <c r="E64" s="61" t="s">
        <v>169</v>
      </c>
      <c r="F64" s="87">
        <f>IF(ISNA(VLOOKUP($E64,'Ontario Rankings'!$E$6:$M$226,3,FALSE))=TRUE,"0",VLOOKUP($E64,'Ontario Rankings'!$E$6:$M$226,3,FALSE))</f>
        <v>52</v>
      </c>
      <c r="G64" s="21" t="str">
        <f>IF(ISNA(VLOOKUP($E64,'CC Yukon BA 2023'!$A$12:$G$95,7,FALSE))=TRUE,"0",VLOOKUP($E64,'CC Yukon BA 2023'!$A$12:$G$95,7,FALSE))</f>
        <v>0</v>
      </c>
      <c r="H64" s="21" t="str">
        <f>IF(ISNA(VLOOKUP($E64,'CC Yukon SS 2023'!$A$12:$G$95,7,FALSE))=TRUE,"0",VLOOKUP($E64,'CC Yukon SS 2023'!$A$12:$G$95,7,FALSE))</f>
        <v>0</v>
      </c>
      <c r="I64" s="21">
        <f>IF(ISNA(VLOOKUP($E64,'TT Horseshoe SS-1'!$A$12:$G$95,7,FALSE))=TRUE,"0",VLOOKUP($E64,'TT Horseshoe SS-1'!$A$12:$G$95,7,FALSE))</f>
        <v>15</v>
      </c>
      <c r="J64" s="21">
        <f>IF(ISNA(VLOOKUP($E64,'TT Horseshoe SS-2'!$A$12:$G$95,7,FALSE))=TRUE,"0",VLOOKUP($E64,'TT Horseshoe SS-2'!$A$12:$G$95,7,FALSE))</f>
        <v>24</v>
      </c>
      <c r="K64" s="21" t="str">
        <f>IF(ISNA(VLOOKUP($E64,'NorAm Copper SS'!$A$12:$G$95,7,FALSE))=TRUE,"0",VLOOKUP($E64,'NorAm Copper SS'!$A$12:$G$95,7,FALSE))</f>
        <v>0</v>
      </c>
      <c r="L64" s="21" t="str">
        <f>IF(ISNA(VLOOKUP($E64,'CC Sun Peaks BA'!$A$12:$G$95,7,FALSE))=TRUE,"0",VLOOKUP($E64,'CC Sun Peaks BA'!$A$12:$G$95,7,FALSE))</f>
        <v>0</v>
      </c>
      <c r="M64" s="21" t="str">
        <f>IF(ISNA(VLOOKUP($E64,'CC Sun Peaks SS'!$A$12:$G$95,7,FALSE))=TRUE,"0",VLOOKUP($E64,'CC Sun Peaks SS'!$A$12:$G$95,7,FALSE))</f>
        <v>0</v>
      </c>
      <c r="N64" s="21">
        <f>IF(ISNA(VLOOKUP($E64,'TT MSLM SS-1'!$A$12:$G$95,7,FALSE))=TRUE,"0",VLOOKUP($E64,'TT MSLM SS-1'!$A$12:$G$95,7,FALSE))</f>
        <v>25</v>
      </c>
      <c r="O64" s="21" t="str">
        <f>IF(ISNA(VLOOKUP($E64,'TT MSLM SS-2'!$A$12:$G$95,7,FALSE))=TRUE,"0",VLOOKUP($E64,'TT MSLM SS-2'!$A$12:$G$95,7,FALSE))</f>
        <v>DNS</v>
      </c>
      <c r="P64" s="21" t="str">
        <f>IF(ISNA(VLOOKUP($E64,'NorAm Aspen SS'!$A$12:$G$95,7,FALSE))=TRUE,"0",VLOOKUP($E64,'NorAm Aspen SS'!$A$12:$G$95,7,FALSE))</f>
        <v>0</v>
      </c>
      <c r="Q64" s="21" t="str">
        <f>IF(ISNA(VLOOKUP($E64,'PROV SS'!$A$12:$G$95,7,FALSE))=TRUE,"0",VLOOKUP($E64,'PROV SS'!$A$12:$G$95,7,FALSE))</f>
        <v>0</v>
      </c>
      <c r="R64" s="21" t="str">
        <f>IF(ISNA(VLOOKUP($E64,'PROV BA'!$A$12:$G$95,7,FALSE))=TRUE,"0",VLOOKUP($E64,'PROV BA'!$A$12:$G$95,7,FALSE))</f>
        <v>0</v>
      </c>
      <c r="S64" s="168" t="str">
        <f>IF(ISNA(VLOOKUP($E64,'CC Horseshoe BA-1'!$A$12:$I$95,9,FALSE))=TRUE,"0",VLOOKUP($E64,'CC Horseshoe BA-1'!$A$12:$I$95,9,FALSE))</f>
        <v>0</v>
      </c>
      <c r="T64" s="21" t="str">
        <f>IF(ISNA(VLOOKUP($E64,'CC Horseshoe BA-2'!$A$12:$G$95,7,FALSE))=TRUE,"0",VLOOKUP($E64,'CC Horseshoe BA-2'!$A$12:$G$95,7,FALSE))</f>
        <v>0</v>
      </c>
      <c r="U64" s="21" t="str">
        <f>IF(ISNA(VLOOKUP($E64,'NorAm Aspen SS'!$A$12:$G$95,7,FALSE))=TRUE,"0",VLOOKUP($E64,'NorAm Aspen SS'!$A$12:$G$95,7,FALSE))</f>
        <v>0</v>
      </c>
      <c r="V64" s="21" t="str">
        <f>IF(ISNA(VLOOKUP($E64,'JR+CC Halfpipe'!$A$12:$G$95,7,FALSE))=TRUE,"0",VLOOKUP($E64,'JR+CC Halfpipe'!$A$12:$G$95,7,FALSE))</f>
        <v>0</v>
      </c>
      <c r="W64" s="21" t="str">
        <f>IF(ISNA(VLOOKUP($E64,'JR Nat SS'!$A$12:$G$95,7,FALSE))=TRUE,"0",VLOOKUP($E64,'JR Nat SS'!$A$12:$G$95,7,FALSE))</f>
        <v>0</v>
      </c>
      <c r="X64" s="21" t="str">
        <f>IF(ISNA(VLOOKUP($E64,'JR Nat BA'!$A$12:$G$95,7,FALSE))=TRUE,"0",VLOOKUP($E64,'JR Nat BA'!$A$12:$G$95,7,FALSE))</f>
        <v>0</v>
      </c>
      <c r="Y64" s="21" t="str">
        <f>IF(ISNA(VLOOKUP($E64,'NorAm Stoneham SS'!$A$12:$G$95,7,FALSE))=TRUE,"0",VLOOKUP($E64,'NorAm Stoneham SS'!$A$12:$G$95,7,FALSE))</f>
        <v>0</v>
      </c>
      <c r="Z64" s="168" t="str">
        <f>IF(ISNA(VLOOKUP($E64,'NorAm Stoneham BA'!$A$12:$I$95,9,FALSE))=TRUE,"0",VLOOKUP($E64,'NorAm Stoneham BA'!$A$12:$I$95,9,FALSE))</f>
        <v>0</v>
      </c>
      <c r="AA64" s="21" t="str">
        <f>IF(ISNA(VLOOKUP($E64,'SR Nats SS'!$A$12:$G$95,7,FALSE))=TRUE,"0",VLOOKUP($E64,'SR Nats SS'!$A$12:$G$95,7,FALSE))</f>
        <v>0</v>
      </c>
      <c r="AB64" s="21" t="str">
        <f>IF(ISNA(VLOOKUP($E64,'SR Nats BA'!$A$12:$G$95,7,FALSE))=TRUE,"0",VLOOKUP($E64,'SR Nats BA'!$A$12:$G$95,7,FALSE))</f>
        <v>0</v>
      </c>
      <c r="AC64" s="22"/>
      <c r="AD64" s="22"/>
      <c r="AE64" s="22"/>
      <c r="AF64" s="22"/>
      <c r="AG64" s="22"/>
    </row>
    <row r="65" spans="1:33" s="23" customFormat="1" ht="19" customHeight="1" x14ac:dyDescent="0.15">
      <c r="A65" s="64" t="s">
        <v>198</v>
      </c>
      <c r="B65" s="60"/>
      <c r="C65" s="60" t="s">
        <v>32</v>
      </c>
      <c r="D65" s="60" t="s">
        <v>48</v>
      </c>
      <c r="E65" s="61" t="s">
        <v>177</v>
      </c>
      <c r="F65" s="87">
        <f>IF(ISNA(VLOOKUP($E65,'Ontario Rankings'!$E$6:$M$226,3,FALSE))=TRUE,"0",VLOOKUP($E65,'Ontario Rankings'!$E$6:$M$226,3,FALSE))</f>
        <v>53</v>
      </c>
      <c r="G65" s="21" t="str">
        <f>IF(ISNA(VLOOKUP($E65,'CC Yukon BA 2023'!$A$12:$G$95,7,FALSE))=TRUE,"0",VLOOKUP($E65,'CC Yukon BA 2023'!$A$12:$G$95,7,FALSE))</f>
        <v>0</v>
      </c>
      <c r="H65" s="21" t="str">
        <f>IF(ISNA(VLOOKUP($E65,'CC Yukon SS 2023'!$A$12:$G$95,7,FALSE))=TRUE,"0",VLOOKUP($E65,'CC Yukon SS 2023'!$A$12:$G$95,7,FALSE))</f>
        <v>0</v>
      </c>
      <c r="I65" s="21">
        <f>IF(ISNA(VLOOKUP($E65,'TT Horseshoe SS-1'!$A$12:$G$95,7,FALSE))=TRUE,"0",VLOOKUP($E65,'TT Horseshoe SS-1'!$A$12:$G$95,7,FALSE))</f>
        <v>23</v>
      </c>
      <c r="J65" s="21">
        <f>IF(ISNA(VLOOKUP($E65,'TT Horseshoe SS-2'!$A$12:$G$95,7,FALSE))=TRUE,"0",VLOOKUP($E65,'TT Horseshoe SS-2'!$A$12:$G$95,7,FALSE))</f>
        <v>21</v>
      </c>
      <c r="K65" s="21" t="str">
        <f>IF(ISNA(VLOOKUP($E65,'NorAm Copper SS'!$A$12:$G$95,7,FALSE))=TRUE,"0",VLOOKUP($E65,'NorAm Copper SS'!$A$12:$G$95,7,FALSE))</f>
        <v>0</v>
      </c>
      <c r="L65" s="21" t="str">
        <f>IF(ISNA(VLOOKUP($E65,'CC Sun Peaks BA'!$A$12:$G$95,7,FALSE))=TRUE,"0",VLOOKUP($E65,'CC Sun Peaks BA'!$A$12:$G$95,7,FALSE))</f>
        <v>0</v>
      </c>
      <c r="M65" s="21" t="str">
        <f>IF(ISNA(VLOOKUP($E65,'CC Sun Peaks SS'!$A$12:$G$95,7,FALSE))=TRUE,"0",VLOOKUP($E65,'CC Sun Peaks SS'!$A$12:$G$95,7,FALSE))</f>
        <v>0</v>
      </c>
      <c r="N65" s="21">
        <f>IF(ISNA(VLOOKUP($E65,'TT MSLM SS-1'!$A$12:$G$95,7,FALSE))=TRUE,"0",VLOOKUP($E65,'TT MSLM SS-1'!$A$12:$G$95,7,FALSE))</f>
        <v>26</v>
      </c>
      <c r="O65" s="21">
        <f>IF(ISNA(VLOOKUP($E65,'TT MSLM SS-2'!$A$12:$G$95,7,FALSE))=TRUE,"0",VLOOKUP($E65,'TT MSLM SS-2'!$A$12:$G$95,7,FALSE))</f>
        <v>29</v>
      </c>
      <c r="P65" s="21" t="str">
        <f>IF(ISNA(VLOOKUP($E65,'NorAm Aspen SS'!$A$12:$G$95,7,FALSE))=TRUE,"0",VLOOKUP($E65,'NorAm Aspen SS'!$A$12:$G$95,7,FALSE))</f>
        <v>0</v>
      </c>
      <c r="Q65" s="21">
        <f>IF(ISNA(VLOOKUP($E65,'PROV SS'!$A$12:$G$95,7,FALSE))=TRUE,"0",VLOOKUP($E65,'PROV SS'!$A$12:$G$95,7,FALSE))</f>
        <v>34</v>
      </c>
      <c r="R65" s="21">
        <f>IF(ISNA(VLOOKUP($E65,'PROV BA'!$A$12:$G$95,7,FALSE))=TRUE,"0",VLOOKUP($E65,'PROV BA'!$A$12:$G$95,7,FALSE))</f>
        <v>31</v>
      </c>
      <c r="S65" s="168" t="str">
        <f>IF(ISNA(VLOOKUP($E65,'CC Horseshoe BA-1'!$A$12:$I$95,9,FALSE))=TRUE,"0",VLOOKUP($E65,'CC Horseshoe BA-1'!$A$12:$I$95,9,FALSE))</f>
        <v>0</v>
      </c>
      <c r="T65" s="21" t="str">
        <f>IF(ISNA(VLOOKUP($E65,'CC Horseshoe BA-2'!$A$12:$G$95,7,FALSE))=TRUE,"0",VLOOKUP($E65,'CC Horseshoe BA-2'!$A$12:$G$95,7,FALSE))</f>
        <v>0</v>
      </c>
      <c r="U65" s="21" t="str">
        <f>IF(ISNA(VLOOKUP($E65,'NorAm Aspen SS'!$A$12:$G$95,7,FALSE))=TRUE,"0",VLOOKUP($E65,'NorAm Aspen SS'!$A$12:$G$95,7,FALSE))</f>
        <v>0</v>
      </c>
      <c r="V65" s="21" t="str">
        <f>IF(ISNA(VLOOKUP($E65,'JR+CC Halfpipe'!$A$12:$G$95,7,FALSE))=TRUE,"0",VLOOKUP($E65,'JR+CC Halfpipe'!$A$12:$G$95,7,FALSE))</f>
        <v>0</v>
      </c>
      <c r="W65" s="21" t="str">
        <f>IF(ISNA(VLOOKUP($E65,'JR Nat SS'!$A$12:$G$95,7,FALSE))=TRUE,"0",VLOOKUP($E65,'JR Nat SS'!$A$12:$G$95,7,FALSE))</f>
        <v>0</v>
      </c>
      <c r="X65" s="21" t="str">
        <f>IF(ISNA(VLOOKUP($E65,'JR Nat BA'!$A$12:$G$95,7,FALSE))=TRUE,"0",VLOOKUP($E65,'JR Nat BA'!$A$12:$G$95,7,FALSE))</f>
        <v>0</v>
      </c>
      <c r="Y65" s="21" t="str">
        <f>IF(ISNA(VLOOKUP($E65,'NorAm Stoneham SS'!$A$12:$G$95,7,FALSE))=TRUE,"0",VLOOKUP($E65,'NorAm Stoneham SS'!$A$12:$G$95,7,FALSE))</f>
        <v>0</v>
      </c>
      <c r="Z65" s="168" t="str">
        <f>IF(ISNA(VLOOKUP($E65,'NorAm Stoneham BA'!$A$12:$I$95,9,FALSE))=TRUE,"0",VLOOKUP($E65,'NorAm Stoneham BA'!$A$12:$I$95,9,FALSE))</f>
        <v>0</v>
      </c>
      <c r="AA65" s="21" t="str">
        <f>IF(ISNA(VLOOKUP($E65,'SR Nats SS'!$A$12:$G$95,7,FALSE))=TRUE,"0",VLOOKUP($E65,'SR Nats SS'!$A$12:$G$95,7,FALSE))</f>
        <v>0</v>
      </c>
      <c r="AB65" s="21" t="str">
        <f>IF(ISNA(VLOOKUP($E65,'SR Nats BA'!$A$12:$G$95,7,FALSE))=TRUE,"0",VLOOKUP($E65,'SR Nats BA'!$A$12:$G$95,7,FALSE))</f>
        <v>0</v>
      </c>
      <c r="AC65" s="22"/>
      <c r="AD65" s="22"/>
      <c r="AE65" s="22"/>
      <c r="AF65" s="22"/>
      <c r="AG65" s="22"/>
    </row>
    <row r="66" spans="1:33" ht="19" customHeight="1" x14ac:dyDescent="0.15">
      <c r="A66" s="64" t="s">
        <v>198</v>
      </c>
      <c r="B66" s="60"/>
      <c r="C66" s="60" t="s">
        <v>32</v>
      </c>
      <c r="D66" s="60" t="s">
        <v>29</v>
      </c>
      <c r="E66" s="61" t="s">
        <v>178</v>
      </c>
      <c r="F66" s="87">
        <f>IF(ISNA(VLOOKUP($E66,'Ontario Rankings'!$E$6:$M$226,3,FALSE))=TRUE,"0",VLOOKUP($E66,'Ontario Rankings'!$E$6:$M$226,3,FALSE))</f>
        <v>54</v>
      </c>
      <c r="G66" s="21" t="str">
        <f>IF(ISNA(VLOOKUP($E66,'CC Yukon BA 2023'!$A$12:$G$95,7,FALSE))=TRUE,"0",VLOOKUP($E66,'CC Yukon BA 2023'!$A$12:$G$95,7,FALSE))</f>
        <v>0</v>
      </c>
      <c r="H66" s="21" t="str">
        <f>IF(ISNA(VLOOKUP($E66,'CC Yukon SS 2023'!$A$12:$G$95,7,FALSE))=TRUE,"0",VLOOKUP($E66,'CC Yukon SS 2023'!$A$12:$G$95,7,FALSE))</f>
        <v>0</v>
      </c>
      <c r="I66" s="21">
        <f>IF(ISNA(VLOOKUP($E66,'TT Horseshoe SS-1'!$A$12:$G$95,7,FALSE))=TRUE,"0",VLOOKUP($E66,'TT Horseshoe SS-1'!$A$12:$G$95,7,FALSE))</f>
        <v>24</v>
      </c>
      <c r="J66" s="21">
        <f>IF(ISNA(VLOOKUP($E66,'TT Horseshoe SS-2'!$A$12:$G$95,7,FALSE))=TRUE,"0",VLOOKUP($E66,'TT Horseshoe SS-2'!$A$12:$G$95,7,FALSE))</f>
        <v>25</v>
      </c>
      <c r="K66" s="21" t="str">
        <f>IF(ISNA(VLOOKUP($E66,'NorAm Copper SS'!$A$12:$G$95,7,FALSE))=TRUE,"0",VLOOKUP($E66,'NorAm Copper SS'!$A$12:$G$95,7,FALSE))</f>
        <v>0</v>
      </c>
      <c r="L66" s="21" t="str">
        <f>IF(ISNA(VLOOKUP($E66,'CC Sun Peaks BA'!$A$12:$G$95,7,FALSE))=TRUE,"0",VLOOKUP($E66,'CC Sun Peaks BA'!$A$12:$G$95,7,FALSE))</f>
        <v>0</v>
      </c>
      <c r="M66" s="21" t="str">
        <f>IF(ISNA(VLOOKUP($E66,'CC Sun Peaks SS'!$A$12:$G$95,7,FALSE))=TRUE,"0",VLOOKUP($E66,'CC Sun Peaks SS'!$A$12:$G$95,7,FALSE))</f>
        <v>0</v>
      </c>
      <c r="N66" s="21">
        <f>IF(ISNA(VLOOKUP($E66,'TT MSLM SS-1'!$A$12:$G$95,7,FALSE))=TRUE,"0",VLOOKUP($E66,'TT MSLM SS-1'!$A$12:$G$95,7,FALSE))</f>
        <v>36</v>
      </c>
      <c r="O66" s="21">
        <f>IF(ISNA(VLOOKUP($E66,'TT MSLM SS-2'!$A$12:$G$95,7,FALSE))=TRUE,"0",VLOOKUP($E66,'TT MSLM SS-2'!$A$12:$G$95,7,FALSE))</f>
        <v>34</v>
      </c>
      <c r="P66" s="21" t="str">
        <f>IF(ISNA(VLOOKUP($E66,'NorAm Aspen SS'!$A$12:$G$95,7,FALSE))=TRUE,"0",VLOOKUP($E66,'NorAm Aspen SS'!$A$12:$G$95,7,FALSE))</f>
        <v>0</v>
      </c>
      <c r="Q66" s="21">
        <f>IF(ISNA(VLOOKUP($E66,'PROV SS'!$A$12:$G$95,7,FALSE))=TRUE,"0",VLOOKUP($E66,'PROV SS'!$A$12:$G$95,7,FALSE))</f>
        <v>26</v>
      </c>
      <c r="R66" s="21">
        <f>IF(ISNA(VLOOKUP($E66,'PROV BA'!$A$12:$G$95,7,FALSE))=TRUE,"0",VLOOKUP($E66,'PROV BA'!$A$12:$G$95,7,FALSE))</f>
        <v>41</v>
      </c>
      <c r="S66" s="168" t="str">
        <f>IF(ISNA(VLOOKUP($E66,'CC Horseshoe BA-1'!$A$12:$I$95,9,FALSE))=TRUE,"0",VLOOKUP($E66,'CC Horseshoe BA-1'!$A$12:$I$95,9,FALSE))</f>
        <v>0</v>
      </c>
      <c r="T66" s="21" t="str">
        <f>IF(ISNA(VLOOKUP($E66,'CC Horseshoe BA-2'!$A$12:$G$95,7,FALSE))=TRUE,"0",VLOOKUP($E66,'CC Horseshoe BA-2'!$A$12:$G$95,7,FALSE))</f>
        <v>0</v>
      </c>
      <c r="U66" s="21" t="str">
        <f>IF(ISNA(VLOOKUP($E66,'NorAm Aspen SS'!$A$12:$G$95,7,FALSE))=TRUE,"0",VLOOKUP($E66,'NorAm Aspen SS'!$A$12:$G$95,7,FALSE))</f>
        <v>0</v>
      </c>
      <c r="V66" s="21" t="str">
        <f>IF(ISNA(VLOOKUP($E66,'JR+CC Halfpipe'!$A$12:$G$95,7,FALSE))=TRUE,"0",VLOOKUP($E66,'JR+CC Halfpipe'!$A$12:$G$95,7,FALSE))</f>
        <v>0</v>
      </c>
      <c r="W66" s="21" t="str">
        <f>IF(ISNA(VLOOKUP($E66,'JR Nat SS'!$A$12:$G$95,7,FALSE))=TRUE,"0",VLOOKUP($E66,'JR Nat SS'!$A$12:$G$95,7,FALSE))</f>
        <v>0</v>
      </c>
      <c r="X66" s="21" t="str">
        <f>IF(ISNA(VLOOKUP($E66,'JR Nat BA'!$A$12:$G$95,7,FALSE))=TRUE,"0",VLOOKUP($E66,'JR Nat BA'!$A$12:$G$95,7,FALSE))</f>
        <v>0</v>
      </c>
      <c r="Y66" s="21" t="str">
        <f>IF(ISNA(VLOOKUP($E66,'NorAm Stoneham SS'!$A$12:$G$95,7,FALSE))=TRUE,"0",VLOOKUP($E66,'NorAm Stoneham SS'!$A$12:$G$95,7,FALSE))</f>
        <v>0</v>
      </c>
      <c r="Z66" s="168" t="str">
        <f>IF(ISNA(VLOOKUP($E66,'NorAm Stoneham BA'!$A$12:$I$95,9,FALSE))=TRUE,"0",VLOOKUP($E66,'NorAm Stoneham BA'!$A$12:$I$95,9,FALSE))</f>
        <v>0</v>
      </c>
      <c r="AA66" s="21" t="str">
        <f>IF(ISNA(VLOOKUP($E66,'SR Nats SS'!$A$12:$G$95,7,FALSE))=TRUE,"0",VLOOKUP($E66,'SR Nats SS'!$A$12:$G$95,7,FALSE))</f>
        <v>0</v>
      </c>
      <c r="AB66" s="21" t="str">
        <f>IF(ISNA(VLOOKUP($E66,'SR Nats BA'!$A$12:$G$95,7,FALSE))=TRUE,"0",VLOOKUP($E66,'SR Nats BA'!$A$12:$G$95,7,FALSE))</f>
        <v>0</v>
      </c>
      <c r="AC66" s="22"/>
      <c r="AD66" s="22"/>
      <c r="AE66" s="22"/>
      <c r="AF66" s="22"/>
      <c r="AG66" s="22"/>
    </row>
    <row r="67" spans="1:33" ht="19" customHeight="1" x14ac:dyDescent="0.15">
      <c r="A67" s="64" t="s">
        <v>198</v>
      </c>
      <c r="B67" s="60"/>
      <c r="C67" s="60" t="s">
        <v>32</v>
      </c>
      <c r="D67" s="60" t="s">
        <v>48</v>
      </c>
      <c r="E67" s="61" t="s">
        <v>186</v>
      </c>
      <c r="F67" s="87">
        <f>IF(ISNA(VLOOKUP($E67,'Ontario Rankings'!$E$6:$M$226,3,FALSE))=TRUE,"0",VLOOKUP($E67,'Ontario Rankings'!$E$6:$M$226,3,FALSE))</f>
        <v>55</v>
      </c>
      <c r="G67" s="21" t="str">
        <f>IF(ISNA(VLOOKUP($E67,'CC Yukon BA 2023'!$A$12:$G$95,7,FALSE))=TRUE,"0",VLOOKUP($E67,'CC Yukon BA 2023'!$A$12:$G$95,7,FALSE))</f>
        <v>0</v>
      </c>
      <c r="H67" s="21" t="str">
        <f>IF(ISNA(VLOOKUP($E67,'CC Yukon SS 2023'!$A$12:$G$95,7,FALSE))=TRUE,"0",VLOOKUP($E67,'CC Yukon SS 2023'!$A$12:$G$95,7,FALSE))</f>
        <v>0</v>
      </c>
      <c r="I67" s="21">
        <f>IF(ISNA(VLOOKUP($E67,'TT Horseshoe SS-1'!$A$12:$G$95,7,FALSE))=TRUE,"0",VLOOKUP($E67,'TT Horseshoe SS-1'!$A$12:$G$95,7,FALSE))</f>
        <v>31</v>
      </c>
      <c r="J67" s="21">
        <f>IF(ISNA(VLOOKUP($E67,'TT Horseshoe SS-2'!$A$12:$G$95,7,FALSE))=TRUE,"0",VLOOKUP($E67,'TT Horseshoe SS-2'!$A$12:$G$95,7,FALSE))</f>
        <v>30</v>
      </c>
      <c r="K67" s="21" t="str">
        <f>IF(ISNA(VLOOKUP($E67,'NorAm Copper SS'!$A$12:$G$95,7,FALSE))=TRUE,"0",VLOOKUP($E67,'NorAm Copper SS'!$A$12:$G$95,7,FALSE))</f>
        <v>0</v>
      </c>
      <c r="L67" s="21" t="str">
        <f>IF(ISNA(VLOOKUP($E67,'CC Sun Peaks BA'!$A$12:$G$95,7,FALSE))=TRUE,"0",VLOOKUP($E67,'CC Sun Peaks BA'!$A$12:$G$95,7,FALSE))</f>
        <v>0</v>
      </c>
      <c r="M67" s="21" t="str">
        <f>IF(ISNA(VLOOKUP($E67,'CC Sun Peaks SS'!$A$12:$G$95,7,FALSE))=TRUE,"0",VLOOKUP($E67,'CC Sun Peaks SS'!$A$12:$G$95,7,FALSE))</f>
        <v>0</v>
      </c>
      <c r="N67" s="21">
        <f>IF(ISNA(VLOOKUP($E67,'TT MSLM SS-1'!$A$12:$G$95,7,FALSE))=TRUE,"0",VLOOKUP($E67,'TT MSLM SS-1'!$A$12:$G$95,7,FALSE))</f>
        <v>21</v>
      </c>
      <c r="O67" s="21">
        <f>IF(ISNA(VLOOKUP($E67,'TT MSLM SS-2'!$A$12:$G$95,7,FALSE))=TRUE,"0",VLOOKUP($E67,'TT MSLM SS-2'!$A$12:$G$95,7,FALSE))</f>
        <v>23</v>
      </c>
      <c r="P67" s="21" t="str">
        <f>IF(ISNA(VLOOKUP($E67,'NorAm Aspen SS'!$A$12:$G$95,7,FALSE))=TRUE,"0",VLOOKUP($E67,'NorAm Aspen SS'!$A$12:$G$95,7,FALSE))</f>
        <v>0</v>
      </c>
      <c r="Q67" s="21" t="str">
        <f>IF(ISNA(VLOOKUP($E67,'PROV SS'!$A$12:$G$95,7,FALSE))=TRUE,"0",VLOOKUP($E67,'PROV SS'!$A$12:$G$95,7,FALSE))</f>
        <v>0</v>
      </c>
      <c r="R67" s="21" t="str">
        <f>IF(ISNA(VLOOKUP($E67,'PROV BA'!$A$12:$G$95,7,FALSE))=TRUE,"0",VLOOKUP($E67,'PROV BA'!$A$12:$G$95,7,FALSE))</f>
        <v>0</v>
      </c>
      <c r="S67" s="168" t="str">
        <f>IF(ISNA(VLOOKUP($E67,'CC Horseshoe BA-1'!$A$12:$I$95,9,FALSE))=TRUE,"0",VLOOKUP($E67,'CC Horseshoe BA-1'!$A$12:$I$95,9,FALSE))</f>
        <v>0</v>
      </c>
      <c r="T67" s="21" t="str">
        <f>IF(ISNA(VLOOKUP($E67,'CC Horseshoe BA-2'!$A$12:$G$95,7,FALSE))=TRUE,"0",VLOOKUP($E67,'CC Horseshoe BA-2'!$A$12:$G$95,7,FALSE))</f>
        <v>0</v>
      </c>
      <c r="U67" s="21" t="str">
        <f>IF(ISNA(VLOOKUP($E67,'NorAm Aspen SS'!$A$12:$G$95,7,FALSE))=TRUE,"0",VLOOKUP($E67,'NorAm Aspen SS'!$A$12:$G$95,7,FALSE))</f>
        <v>0</v>
      </c>
      <c r="V67" s="21" t="str">
        <f>IF(ISNA(VLOOKUP($E67,'JR+CC Halfpipe'!$A$12:$G$95,7,FALSE))=TRUE,"0",VLOOKUP($E67,'JR+CC Halfpipe'!$A$12:$G$95,7,FALSE))</f>
        <v>0</v>
      </c>
      <c r="W67" s="21" t="str">
        <f>IF(ISNA(VLOOKUP($E67,'JR Nat SS'!$A$12:$G$95,7,FALSE))=TRUE,"0",VLOOKUP($E67,'JR Nat SS'!$A$12:$G$95,7,FALSE))</f>
        <v>0</v>
      </c>
      <c r="X67" s="21" t="str">
        <f>IF(ISNA(VLOOKUP($E67,'JR Nat BA'!$A$12:$G$95,7,FALSE))=TRUE,"0",VLOOKUP($E67,'JR Nat BA'!$A$12:$G$95,7,FALSE))</f>
        <v>0</v>
      </c>
      <c r="Y67" s="21" t="str">
        <f>IF(ISNA(VLOOKUP($E67,'NorAm Stoneham SS'!$A$12:$G$95,7,FALSE))=TRUE,"0",VLOOKUP($E67,'NorAm Stoneham SS'!$A$12:$G$95,7,FALSE))</f>
        <v>0</v>
      </c>
      <c r="Z67" s="168" t="str">
        <f>IF(ISNA(VLOOKUP($E67,'NorAm Stoneham BA'!$A$12:$I$95,9,FALSE))=TRUE,"0",VLOOKUP($E67,'NorAm Stoneham BA'!$A$12:$I$95,9,FALSE))</f>
        <v>0</v>
      </c>
      <c r="AA67" s="21" t="str">
        <f>IF(ISNA(VLOOKUP($E67,'SR Nats SS'!$A$12:$G$95,7,FALSE))=TRUE,"0",VLOOKUP($E67,'SR Nats SS'!$A$12:$G$95,7,FALSE))</f>
        <v>0</v>
      </c>
      <c r="AB67" s="21" t="str">
        <f>IF(ISNA(VLOOKUP($E67,'SR Nats BA'!$A$12:$G$95,7,FALSE))=TRUE,"0",VLOOKUP($E67,'SR Nats BA'!$A$12:$G$95,7,FALSE))</f>
        <v>0</v>
      </c>
      <c r="AC67" s="22"/>
      <c r="AD67" s="22"/>
      <c r="AE67" s="22"/>
      <c r="AF67" s="22"/>
      <c r="AG67" s="22"/>
    </row>
    <row r="68" spans="1:33" ht="19" customHeight="1" x14ac:dyDescent="0.15">
      <c r="A68" s="64" t="s">
        <v>198</v>
      </c>
      <c r="B68" s="60">
        <v>2007</v>
      </c>
      <c r="C68" s="60" t="s">
        <v>32</v>
      </c>
      <c r="D68" s="60" t="s">
        <v>27</v>
      </c>
      <c r="E68" s="61" t="s">
        <v>46</v>
      </c>
      <c r="F68" s="87">
        <f>IF(ISNA(VLOOKUP($E68,'Ontario Rankings'!$E$6:$M$226,3,FALSE))=TRUE,"0",VLOOKUP($E68,'Ontario Rankings'!$E$6:$M$226,3,FALSE))</f>
        <v>56</v>
      </c>
      <c r="G68" s="21">
        <f>IF(ISNA(VLOOKUP($E68,'CC Yukon BA 2023'!$A$12:$G$95,7,FALSE))=TRUE,"0",VLOOKUP($E68,'CC Yukon BA 2023'!$A$12:$G$95,7,FALSE))</f>
        <v>27</v>
      </c>
      <c r="H68" s="21" t="str">
        <f>IF(ISNA(VLOOKUP($E68,'CC Yukon SS 2023'!$A$12:$G$95,7,FALSE))=TRUE,"0",VLOOKUP($E68,'CC Yukon SS 2023'!$A$12:$G$95,7,FALSE))</f>
        <v>DNS</v>
      </c>
      <c r="I68" s="21" t="str">
        <f>IF(ISNA(VLOOKUP($E68,'TT Horseshoe SS-1'!$A$12:$G$95,7,FALSE))=TRUE,"0",VLOOKUP($E68,'TT Horseshoe SS-1'!$A$12:$G$95,7,FALSE))</f>
        <v>0</v>
      </c>
      <c r="J68" s="21" t="str">
        <f>IF(ISNA(VLOOKUP($E68,'TT Horseshoe SS-2'!$A$12:$G$95,7,FALSE))=TRUE,"0",VLOOKUP($E68,'TT Horseshoe SS-2'!$A$12:$G$95,7,FALSE))</f>
        <v>0</v>
      </c>
      <c r="K68" s="21" t="str">
        <f>IF(ISNA(VLOOKUP($E68,'NorAm Copper SS'!$A$12:$G$95,7,FALSE))=TRUE,"0",VLOOKUP($E68,'NorAm Copper SS'!$A$12:$G$95,7,FALSE))</f>
        <v>0</v>
      </c>
      <c r="L68" s="21" t="str">
        <f>IF(ISNA(VLOOKUP($E68,'CC Sun Peaks BA'!$A$12:$G$95,7,FALSE))=TRUE,"0",VLOOKUP($E68,'CC Sun Peaks BA'!$A$12:$G$95,7,FALSE))</f>
        <v>0</v>
      </c>
      <c r="M68" s="21" t="str">
        <f>IF(ISNA(VLOOKUP($E68,'CC Sun Peaks SS'!$A$12:$G$95,7,FALSE))=TRUE,"0",VLOOKUP($E68,'CC Sun Peaks SS'!$A$12:$G$95,7,FALSE))</f>
        <v>0</v>
      </c>
      <c r="N68" s="21" t="str">
        <f>IF(ISNA(VLOOKUP($E68,'TT MSLM SS-1'!$A$12:$G$95,7,FALSE))=TRUE,"0",VLOOKUP($E68,'TT MSLM SS-1'!$A$12:$G$95,7,FALSE))</f>
        <v>0</v>
      </c>
      <c r="O68" s="21" t="str">
        <f>IF(ISNA(VLOOKUP($E68,'TT MSLM SS-2'!$A$12:$G$95,7,FALSE))=TRUE,"0",VLOOKUP($E68,'TT MSLM SS-2'!$A$12:$G$95,7,FALSE))</f>
        <v>0</v>
      </c>
      <c r="P68" s="21" t="str">
        <f>IF(ISNA(VLOOKUP($E68,'NorAm Aspen SS'!$A$12:$G$95,7,FALSE))=TRUE,"0",VLOOKUP($E68,'NorAm Aspen SS'!$A$12:$G$95,7,FALSE))</f>
        <v>0</v>
      </c>
      <c r="Q68" s="21" t="str">
        <f>IF(ISNA(VLOOKUP($E68,'PROV SS'!$A$12:$G$95,7,FALSE))=TRUE,"0",VLOOKUP($E68,'PROV SS'!$A$12:$G$95,7,FALSE))</f>
        <v>0</v>
      </c>
      <c r="R68" s="21" t="str">
        <f>IF(ISNA(VLOOKUP($E68,'PROV BA'!$A$12:$G$95,7,FALSE))=TRUE,"0",VLOOKUP($E68,'PROV BA'!$A$12:$G$95,7,FALSE))</f>
        <v>0</v>
      </c>
      <c r="S68" s="168" t="str">
        <f>IF(ISNA(VLOOKUP($E68,'CC Horseshoe BA-1'!$A$12:$I$95,9,FALSE))=TRUE,"0",VLOOKUP($E68,'CC Horseshoe BA-1'!$A$12:$I$95,9,FALSE))</f>
        <v>0</v>
      </c>
      <c r="T68" s="21" t="str">
        <f>IF(ISNA(VLOOKUP($E68,'CC Horseshoe BA-2'!$A$12:$G$95,7,FALSE))=TRUE,"0",VLOOKUP($E68,'CC Horseshoe BA-2'!$A$12:$G$95,7,FALSE))</f>
        <v>0</v>
      </c>
      <c r="U68" s="21" t="str">
        <f>IF(ISNA(VLOOKUP($E68,'NorAm Aspen SS'!$A$12:$G$95,7,FALSE))=TRUE,"0",VLOOKUP($E68,'NorAm Aspen SS'!$A$12:$G$95,7,FALSE))</f>
        <v>0</v>
      </c>
      <c r="V68" s="21" t="str">
        <f>IF(ISNA(VLOOKUP($E68,'JR+CC Halfpipe'!$A$12:$G$95,7,FALSE))=TRUE,"0",VLOOKUP($E68,'JR+CC Halfpipe'!$A$12:$G$95,7,FALSE))</f>
        <v>0</v>
      </c>
      <c r="W68" s="21" t="str">
        <f>IF(ISNA(VLOOKUP($E68,'JR Nat SS'!$A$12:$G$95,7,FALSE))=TRUE,"0",VLOOKUP($E68,'JR Nat SS'!$A$12:$G$95,7,FALSE))</f>
        <v>0</v>
      </c>
      <c r="X68" s="21" t="str">
        <f>IF(ISNA(VLOOKUP($E68,'JR Nat BA'!$A$12:$G$95,7,FALSE))=TRUE,"0",VLOOKUP($E68,'JR Nat BA'!$A$12:$G$95,7,FALSE))</f>
        <v>0</v>
      </c>
      <c r="Y68" s="21" t="str">
        <f>IF(ISNA(VLOOKUP($E68,'NorAm Stoneham SS'!$A$12:$G$95,7,FALSE))=TRUE,"0",VLOOKUP($E68,'NorAm Stoneham SS'!$A$12:$G$95,7,FALSE))</f>
        <v>0</v>
      </c>
      <c r="Z68" s="168" t="str">
        <f>IF(ISNA(VLOOKUP($E68,'NorAm Stoneham BA'!$A$12:$I$95,9,FALSE))=TRUE,"0",VLOOKUP($E68,'NorAm Stoneham BA'!$A$12:$I$95,9,FALSE))</f>
        <v>0</v>
      </c>
      <c r="AA68" s="21" t="str">
        <f>IF(ISNA(VLOOKUP($E68,'SR Nats SS'!$A$12:$G$95,7,FALSE))=TRUE,"0",VLOOKUP($E68,'SR Nats SS'!$A$12:$G$95,7,FALSE))</f>
        <v>0</v>
      </c>
      <c r="AB68" s="21" t="str">
        <f>IF(ISNA(VLOOKUP($E68,'SR Nats BA'!$A$12:$G$95,7,FALSE))=TRUE,"0",VLOOKUP($E68,'SR Nats BA'!$A$12:$G$95,7,FALSE))</f>
        <v>0</v>
      </c>
      <c r="AC68" s="22"/>
      <c r="AD68" s="22"/>
      <c r="AE68" s="22"/>
      <c r="AF68" s="22"/>
      <c r="AG68" s="22"/>
    </row>
    <row r="69" spans="1:33" ht="19" customHeight="1" x14ac:dyDescent="0.15">
      <c r="A69" s="64" t="s">
        <v>198</v>
      </c>
      <c r="B69" s="60"/>
      <c r="C69" s="60" t="s">
        <v>32</v>
      </c>
      <c r="D69" s="60" t="s">
        <v>48</v>
      </c>
      <c r="E69" s="61" t="s">
        <v>69</v>
      </c>
      <c r="F69" s="87">
        <f>IF(ISNA(VLOOKUP($E69,'Ontario Rankings'!$E$6:$M$226,3,FALSE))=TRUE,"0",VLOOKUP($E69,'Ontario Rankings'!$E$6:$M$226,3,FALSE))</f>
        <v>57</v>
      </c>
      <c r="G69" s="21" t="str">
        <f>IF(ISNA(VLOOKUP($E69,'CC Yukon BA 2023'!$A$12:$G$95,7,FALSE))=TRUE,"0",VLOOKUP($E69,'CC Yukon BA 2023'!$A$12:$G$95,7,FALSE))</f>
        <v>0</v>
      </c>
      <c r="H69" s="21" t="str">
        <f>IF(ISNA(VLOOKUP($E69,'CC Yukon SS 2023'!$A$12:$G$95,7,FALSE))=TRUE,"0",VLOOKUP($E69,'CC Yukon SS 2023'!$A$12:$G$95,7,FALSE))</f>
        <v>0</v>
      </c>
      <c r="I69" s="21" t="str">
        <f>IF(ISNA(VLOOKUP($E69,'TT Horseshoe SS-1'!$A$12:$G$95,7,FALSE))=TRUE,"0",VLOOKUP($E69,'TT Horseshoe SS-1'!$A$12:$G$95,7,FALSE))</f>
        <v>DNS</v>
      </c>
      <c r="J69" s="21" t="str">
        <f>IF(ISNA(VLOOKUP($E69,'TT Horseshoe SS-2'!$A$12:$G$95,7,FALSE))=TRUE,"0",VLOOKUP($E69,'TT Horseshoe SS-2'!$A$12:$G$95,7,FALSE))</f>
        <v>DNS</v>
      </c>
      <c r="K69" s="21" t="str">
        <f>IF(ISNA(VLOOKUP($E69,'NorAm Copper SS'!$A$12:$G$95,7,FALSE))=TRUE,"0",VLOOKUP($E69,'NorAm Copper SS'!$A$12:$G$95,7,FALSE))</f>
        <v>0</v>
      </c>
      <c r="L69" s="21" t="str">
        <f>IF(ISNA(VLOOKUP($E69,'CC Sun Peaks BA'!$A$12:$G$95,7,FALSE))=TRUE,"0",VLOOKUP($E69,'CC Sun Peaks BA'!$A$12:$G$95,7,FALSE))</f>
        <v>0</v>
      </c>
      <c r="M69" s="21" t="str">
        <f>IF(ISNA(VLOOKUP($E69,'CC Sun Peaks SS'!$A$12:$G$95,7,FALSE))=TRUE,"0",VLOOKUP($E69,'CC Sun Peaks SS'!$A$12:$G$95,7,FALSE))</f>
        <v>0</v>
      </c>
      <c r="N69" s="21">
        <f>IF(ISNA(VLOOKUP($E69,'TT MSLM SS-1'!$A$12:$G$95,7,FALSE))=TRUE,"0",VLOOKUP($E69,'TT MSLM SS-1'!$A$12:$G$95,7,FALSE))</f>
        <v>49</v>
      </c>
      <c r="O69" s="21">
        <f>IF(ISNA(VLOOKUP($E69,'TT MSLM SS-2'!$A$12:$G$95,7,FALSE))=TRUE,"0",VLOOKUP($E69,'TT MSLM SS-2'!$A$12:$G$95,7,FALSE))</f>
        <v>35</v>
      </c>
      <c r="P69" s="21" t="str">
        <f>IF(ISNA(VLOOKUP($E69,'NorAm Aspen SS'!$A$12:$G$95,7,FALSE))=TRUE,"0",VLOOKUP($E69,'NorAm Aspen SS'!$A$12:$G$95,7,FALSE))</f>
        <v>0</v>
      </c>
      <c r="Q69" s="21">
        <f>IF(ISNA(VLOOKUP($E69,'PROV SS'!$A$12:$G$95,7,FALSE))=TRUE,"0",VLOOKUP($E69,'PROV SS'!$A$12:$G$95,7,FALSE))</f>
        <v>31</v>
      </c>
      <c r="R69" s="21">
        <f>IF(ISNA(VLOOKUP($E69,'PROV BA'!$A$12:$G$95,7,FALSE))=TRUE,"0",VLOOKUP($E69,'PROV BA'!$A$12:$G$95,7,FALSE))</f>
        <v>24</v>
      </c>
      <c r="S69" s="168" t="str">
        <f>IF(ISNA(VLOOKUP($E69,'CC Horseshoe BA-1'!$A$12:$I$95,9,FALSE))=TRUE,"0",VLOOKUP($E69,'CC Horseshoe BA-1'!$A$12:$I$95,9,FALSE))</f>
        <v>0</v>
      </c>
      <c r="T69" s="21" t="str">
        <f>IF(ISNA(VLOOKUP($E69,'CC Horseshoe BA-2'!$A$12:$G$95,7,FALSE))=TRUE,"0",VLOOKUP($E69,'CC Horseshoe BA-2'!$A$12:$G$95,7,FALSE))</f>
        <v>0</v>
      </c>
      <c r="U69" s="21" t="str">
        <f>IF(ISNA(VLOOKUP($E69,'NorAm Aspen SS'!$A$12:$G$95,7,FALSE))=TRUE,"0",VLOOKUP($E69,'NorAm Aspen SS'!$A$12:$G$95,7,FALSE))</f>
        <v>0</v>
      </c>
      <c r="V69" s="21" t="str">
        <f>IF(ISNA(VLOOKUP($E69,'JR+CC Halfpipe'!$A$12:$G$95,7,FALSE))=TRUE,"0",VLOOKUP($E69,'JR+CC Halfpipe'!$A$12:$G$95,7,FALSE))</f>
        <v>0</v>
      </c>
      <c r="W69" s="21" t="str">
        <f>IF(ISNA(VLOOKUP($E69,'JR Nat SS'!$A$12:$G$95,7,FALSE))=TRUE,"0",VLOOKUP($E69,'JR Nat SS'!$A$12:$G$95,7,FALSE))</f>
        <v>0</v>
      </c>
      <c r="X69" s="21" t="str">
        <f>IF(ISNA(VLOOKUP($E69,'JR Nat BA'!$A$12:$G$95,7,FALSE))=TRUE,"0",VLOOKUP($E69,'JR Nat BA'!$A$12:$G$95,7,FALSE))</f>
        <v>0</v>
      </c>
      <c r="Y69" s="21" t="str">
        <f>IF(ISNA(VLOOKUP($E69,'NorAm Stoneham SS'!$A$12:$G$95,7,FALSE))=TRUE,"0",VLOOKUP($E69,'NorAm Stoneham SS'!$A$12:$G$95,7,FALSE))</f>
        <v>0</v>
      </c>
      <c r="Z69" s="168" t="str">
        <f>IF(ISNA(VLOOKUP($E69,'NorAm Stoneham BA'!$A$12:$I$95,9,FALSE))=TRUE,"0",VLOOKUP($E69,'NorAm Stoneham BA'!$A$12:$I$95,9,FALSE))</f>
        <v>0</v>
      </c>
      <c r="AA69" s="21" t="str">
        <f>IF(ISNA(VLOOKUP($E69,'SR Nats SS'!$A$12:$G$95,7,FALSE))=TRUE,"0",VLOOKUP($E69,'SR Nats SS'!$A$12:$G$95,7,FALSE))</f>
        <v>0</v>
      </c>
      <c r="AB69" s="21" t="str">
        <f>IF(ISNA(VLOOKUP($E69,'SR Nats BA'!$A$12:$G$95,7,FALSE))=TRUE,"0",VLOOKUP($E69,'SR Nats BA'!$A$12:$G$95,7,FALSE))</f>
        <v>0</v>
      </c>
      <c r="AC69" s="22"/>
      <c r="AD69" s="22"/>
      <c r="AE69" s="22"/>
      <c r="AF69" s="22"/>
      <c r="AG69" s="22"/>
    </row>
    <row r="70" spans="1:33" ht="19" customHeight="1" x14ac:dyDescent="0.15">
      <c r="A70" s="64" t="s">
        <v>198</v>
      </c>
      <c r="B70" s="60"/>
      <c r="C70" s="60" t="s">
        <v>32</v>
      </c>
      <c r="D70" s="60" t="s">
        <v>59</v>
      </c>
      <c r="E70" s="61" t="s">
        <v>190</v>
      </c>
      <c r="F70" s="87">
        <f>IF(ISNA(VLOOKUP($E70,'Ontario Rankings'!$E$6:$M$226,3,FALSE))=TRUE,"0",VLOOKUP($E70,'Ontario Rankings'!$E$6:$M$226,3,FALSE))</f>
        <v>58</v>
      </c>
      <c r="G70" s="21" t="str">
        <f>IF(ISNA(VLOOKUP($E70,'CC Yukon BA 2023'!$A$12:$G$95,7,FALSE))=TRUE,"0",VLOOKUP($E70,'CC Yukon BA 2023'!$A$12:$G$95,7,FALSE))</f>
        <v>0</v>
      </c>
      <c r="H70" s="21" t="str">
        <f>IF(ISNA(VLOOKUP($E70,'CC Yukon SS 2023'!$A$12:$G$95,7,FALSE))=TRUE,"0",VLOOKUP($E70,'CC Yukon SS 2023'!$A$12:$G$95,7,FALSE))</f>
        <v>0</v>
      </c>
      <c r="I70" s="21">
        <f>IF(ISNA(VLOOKUP($E70,'TT Horseshoe SS-1'!$A$12:$G$95,7,FALSE))=TRUE,"0",VLOOKUP($E70,'TT Horseshoe SS-1'!$A$12:$G$95,7,FALSE))</f>
        <v>35</v>
      </c>
      <c r="J70" s="21">
        <f>IF(ISNA(VLOOKUP($E70,'TT Horseshoe SS-2'!$A$12:$G$95,7,FALSE))=TRUE,"0",VLOOKUP($E70,'TT Horseshoe SS-2'!$A$12:$G$95,7,FALSE))</f>
        <v>40</v>
      </c>
      <c r="K70" s="21" t="str">
        <f>IF(ISNA(VLOOKUP($E70,'NorAm Copper SS'!$A$12:$G$95,7,FALSE))=TRUE,"0",VLOOKUP($E70,'NorAm Copper SS'!$A$12:$G$95,7,FALSE))</f>
        <v>0</v>
      </c>
      <c r="L70" s="21" t="str">
        <f>IF(ISNA(VLOOKUP($E70,'CC Sun Peaks BA'!$A$12:$G$95,7,FALSE))=TRUE,"0",VLOOKUP($E70,'CC Sun Peaks BA'!$A$12:$G$95,7,FALSE))</f>
        <v>0</v>
      </c>
      <c r="M70" s="21" t="str">
        <f>IF(ISNA(VLOOKUP($E70,'CC Sun Peaks SS'!$A$12:$G$95,7,FALSE))=TRUE,"0",VLOOKUP($E70,'CC Sun Peaks SS'!$A$12:$G$95,7,FALSE))</f>
        <v>0</v>
      </c>
      <c r="N70" s="21">
        <f>IF(ISNA(VLOOKUP($E70,'TT MSLM SS-1'!$A$12:$G$95,7,FALSE))=TRUE,"0",VLOOKUP($E70,'TT MSLM SS-1'!$A$12:$G$95,7,FALSE))</f>
        <v>47</v>
      </c>
      <c r="O70" s="21">
        <f>IF(ISNA(VLOOKUP($E70,'TT MSLM SS-2'!$A$12:$G$95,7,FALSE))=TRUE,"0",VLOOKUP($E70,'TT MSLM SS-2'!$A$12:$G$95,7,FALSE))</f>
        <v>27</v>
      </c>
      <c r="P70" s="21" t="str">
        <f>IF(ISNA(VLOOKUP($E70,'NorAm Aspen SS'!$A$12:$G$95,7,FALSE))=TRUE,"0",VLOOKUP($E70,'NorAm Aspen SS'!$A$12:$G$95,7,FALSE))</f>
        <v>0</v>
      </c>
      <c r="Q70" s="21">
        <f>IF(ISNA(VLOOKUP($E70,'PROV SS'!$A$12:$G$95,7,FALSE))=TRUE,"0",VLOOKUP($E70,'PROV SS'!$A$12:$G$95,7,FALSE))</f>
        <v>29</v>
      </c>
      <c r="R70" s="21">
        <f>IF(ISNA(VLOOKUP($E70,'PROV BA'!$A$12:$G$95,7,FALSE))=TRUE,"0",VLOOKUP($E70,'PROV BA'!$A$12:$G$95,7,FALSE))</f>
        <v>36</v>
      </c>
      <c r="S70" s="168" t="str">
        <f>IF(ISNA(VLOOKUP($E70,'CC Horseshoe BA-1'!$A$12:$I$95,9,FALSE))=TRUE,"0",VLOOKUP($E70,'CC Horseshoe BA-1'!$A$12:$I$95,9,FALSE))</f>
        <v>0</v>
      </c>
      <c r="T70" s="21" t="str">
        <f>IF(ISNA(VLOOKUP($E70,'CC Horseshoe BA-2'!$A$12:$G$95,7,FALSE))=TRUE,"0",VLOOKUP($E70,'CC Horseshoe BA-2'!$A$12:$G$95,7,FALSE))</f>
        <v>0</v>
      </c>
      <c r="U70" s="21" t="str">
        <f>IF(ISNA(VLOOKUP($E70,'NorAm Aspen SS'!$A$12:$G$95,7,FALSE))=TRUE,"0",VLOOKUP($E70,'NorAm Aspen SS'!$A$12:$G$95,7,FALSE))</f>
        <v>0</v>
      </c>
      <c r="V70" s="21" t="str">
        <f>IF(ISNA(VLOOKUP($E70,'JR+CC Halfpipe'!$A$12:$G$95,7,FALSE))=TRUE,"0",VLOOKUP($E70,'JR+CC Halfpipe'!$A$12:$G$95,7,FALSE))</f>
        <v>0</v>
      </c>
      <c r="W70" s="21" t="str">
        <f>IF(ISNA(VLOOKUP($E70,'JR Nat SS'!$A$12:$G$95,7,FALSE))=TRUE,"0",VLOOKUP($E70,'JR Nat SS'!$A$12:$G$95,7,FALSE))</f>
        <v>0</v>
      </c>
      <c r="X70" s="21" t="str">
        <f>IF(ISNA(VLOOKUP($E70,'JR Nat BA'!$A$12:$G$95,7,FALSE))=TRUE,"0",VLOOKUP($E70,'JR Nat BA'!$A$12:$G$95,7,FALSE))</f>
        <v>0</v>
      </c>
      <c r="Y70" s="21" t="str">
        <f>IF(ISNA(VLOOKUP($E70,'NorAm Stoneham SS'!$A$12:$G$95,7,FALSE))=TRUE,"0",VLOOKUP($E70,'NorAm Stoneham SS'!$A$12:$G$95,7,FALSE))</f>
        <v>0</v>
      </c>
      <c r="Z70" s="168" t="str">
        <f>IF(ISNA(VLOOKUP($E70,'NorAm Stoneham BA'!$A$12:$I$95,9,FALSE))=TRUE,"0",VLOOKUP($E70,'NorAm Stoneham BA'!$A$12:$I$95,9,FALSE))</f>
        <v>0</v>
      </c>
      <c r="AA70" s="21" t="str">
        <f>IF(ISNA(VLOOKUP($E70,'SR Nats SS'!$A$12:$G$95,7,FALSE))=TRUE,"0",VLOOKUP($E70,'SR Nats SS'!$A$12:$G$95,7,FALSE))</f>
        <v>0</v>
      </c>
      <c r="AB70" s="21" t="str">
        <f>IF(ISNA(VLOOKUP($E70,'SR Nats BA'!$A$12:$G$95,7,FALSE))=TRUE,"0",VLOOKUP($E70,'SR Nats BA'!$A$12:$G$95,7,FALSE))</f>
        <v>0</v>
      </c>
      <c r="AC70" s="22"/>
      <c r="AD70" s="22"/>
      <c r="AE70" s="22"/>
      <c r="AF70" s="22"/>
      <c r="AG70" s="22"/>
    </row>
    <row r="71" spans="1:33" ht="19" customHeight="1" x14ac:dyDescent="0.15">
      <c r="A71" s="64" t="s">
        <v>198</v>
      </c>
      <c r="B71" s="60"/>
      <c r="C71" s="60" t="s">
        <v>32</v>
      </c>
      <c r="D71" s="60" t="s">
        <v>29</v>
      </c>
      <c r="E71" s="61" t="s">
        <v>183</v>
      </c>
      <c r="F71" s="87">
        <f>IF(ISNA(VLOOKUP($E71,'Ontario Rankings'!$E$6:$M$226,3,FALSE))=TRUE,"0",VLOOKUP($E71,'Ontario Rankings'!$E$6:$M$226,3,FALSE))</f>
        <v>59</v>
      </c>
      <c r="G71" s="21" t="str">
        <f>IF(ISNA(VLOOKUP($E71,'CC Yukon BA 2023'!$A$12:$G$95,7,FALSE))=TRUE,"0",VLOOKUP($E71,'CC Yukon BA 2023'!$A$12:$G$95,7,FALSE))</f>
        <v>0</v>
      </c>
      <c r="H71" s="21" t="str">
        <f>IF(ISNA(VLOOKUP($E71,'CC Yukon SS 2023'!$A$12:$G$95,7,FALSE))=TRUE,"0",VLOOKUP($E71,'CC Yukon SS 2023'!$A$12:$G$95,7,FALSE))</f>
        <v>0</v>
      </c>
      <c r="I71" s="21">
        <f>IF(ISNA(VLOOKUP($E71,'TT Horseshoe SS-1'!$A$12:$G$95,7,FALSE))=TRUE,"0",VLOOKUP($E71,'TT Horseshoe SS-1'!$A$12:$G$95,7,FALSE))</f>
        <v>28</v>
      </c>
      <c r="J71" s="21">
        <f>IF(ISNA(VLOOKUP($E71,'TT Horseshoe SS-2'!$A$12:$G$95,7,FALSE))=TRUE,"0",VLOOKUP($E71,'TT Horseshoe SS-2'!$A$12:$G$95,7,FALSE))</f>
        <v>26</v>
      </c>
      <c r="K71" s="21" t="str">
        <f>IF(ISNA(VLOOKUP($E71,'NorAm Copper SS'!$A$12:$G$95,7,FALSE))=TRUE,"0",VLOOKUP($E71,'NorAm Copper SS'!$A$12:$G$95,7,FALSE))</f>
        <v>0</v>
      </c>
      <c r="L71" s="21" t="str">
        <f>IF(ISNA(VLOOKUP($E71,'CC Sun Peaks BA'!$A$12:$G$95,7,FALSE))=TRUE,"0",VLOOKUP($E71,'CC Sun Peaks BA'!$A$12:$G$95,7,FALSE))</f>
        <v>0</v>
      </c>
      <c r="M71" s="21" t="str">
        <f>IF(ISNA(VLOOKUP($E71,'CC Sun Peaks SS'!$A$12:$G$95,7,FALSE))=TRUE,"0",VLOOKUP($E71,'CC Sun Peaks SS'!$A$12:$G$95,7,FALSE))</f>
        <v>0</v>
      </c>
      <c r="N71" s="21">
        <f>IF(ISNA(VLOOKUP($E71,'TT MSLM SS-1'!$A$12:$G$95,7,FALSE))=TRUE,"0",VLOOKUP($E71,'TT MSLM SS-1'!$A$12:$G$95,7,FALSE))</f>
        <v>35</v>
      </c>
      <c r="O71" s="21">
        <f>IF(ISNA(VLOOKUP($E71,'TT MSLM SS-2'!$A$12:$G$95,7,FALSE))=TRUE,"0",VLOOKUP($E71,'TT MSLM SS-2'!$A$12:$G$95,7,FALSE))</f>
        <v>32</v>
      </c>
      <c r="P71" s="21" t="str">
        <f>IF(ISNA(VLOOKUP($E71,'NorAm Aspen SS'!$A$12:$G$95,7,FALSE))=TRUE,"0",VLOOKUP($E71,'NorAm Aspen SS'!$A$12:$G$95,7,FALSE))</f>
        <v>0</v>
      </c>
      <c r="Q71" s="21">
        <f>IF(ISNA(VLOOKUP($E71,'PROV SS'!$A$12:$G$95,7,FALSE))=TRUE,"0",VLOOKUP($E71,'PROV SS'!$A$12:$G$95,7,FALSE))</f>
        <v>36</v>
      </c>
      <c r="R71" s="21">
        <f>IF(ISNA(VLOOKUP($E71,'PROV BA'!$A$12:$G$95,7,FALSE))=TRUE,"0",VLOOKUP($E71,'PROV BA'!$A$12:$G$95,7,FALSE))</f>
        <v>28</v>
      </c>
      <c r="S71" s="168" t="str">
        <f>IF(ISNA(VLOOKUP($E71,'CC Horseshoe BA-1'!$A$12:$I$95,9,FALSE))=TRUE,"0",VLOOKUP($E71,'CC Horseshoe BA-1'!$A$12:$I$95,9,FALSE))</f>
        <v>0</v>
      </c>
      <c r="T71" s="21" t="str">
        <f>IF(ISNA(VLOOKUP($E71,'CC Horseshoe BA-2'!$A$12:$G$95,7,FALSE))=TRUE,"0",VLOOKUP($E71,'CC Horseshoe BA-2'!$A$12:$G$95,7,FALSE))</f>
        <v>0</v>
      </c>
      <c r="U71" s="21" t="str">
        <f>IF(ISNA(VLOOKUP($E71,'NorAm Aspen SS'!$A$12:$G$95,7,FALSE))=TRUE,"0",VLOOKUP($E71,'NorAm Aspen SS'!$A$12:$G$95,7,FALSE))</f>
        <v>0</v>
      </c>
      <c r="V71" s="21" t="str">
        <f>IF(ISNA(VLOOKUP($E71,'JR+CC Halfpipe'!$A$12:$G$95,7,FALSE))=TRUE,"0",VLOOKUP($E71,'JR+CC Halfpipe'!$A$12:$G$95,7,FALSE))</f>
        <v>0</v>
      </c>
      <c r="W71" s="21" t="str">
        <f>IF(ISNA(VLOOKUP($E71,'JR Nat SS'!$A$12:$G$95,7,FALSE))=TRUE,"0",VLOOKUP($E71,'JR Nat SS'!$A$12:$G$95,7,FALSE))</f>
        <v>0</v>
      </c>
      <c r="X71" s="21" t="str">
        <f>IF(ISNA(VLOOKUP($E71,'JR Nat BA'!$A$12:$G$95,7,FALSE))=TRUE,"0",VLOOKUP($E71,'JR Nat BA'!$A$12:$G$95,7,FALSE))</f>
        <v>0</v>
      </c>
      <c r="Y71" s="21" t="str">
        <f>IF(ISNA(VLOOKUP($E71,'NorAm Stoneham SS'!$A$12:$G$95,7,FALSE))=TRUE,"0",VLOOKUP($E71,'NorAm Stoneham SS'!$A$12:$G$95,7,FALSE))</f>
        <v>0</v>
      </c>
      <c r="Z71" s="168" t="str">
        <f>IF(ISNA(VLOOKUP($E71,'NorAm Stoneham BA'!$A$12:$I$95,9,FALSE))=TRUE,"0",VLOOKUP($E71,'NorAm Stoneham BA'!$A$12:$I$95,9,FALSE))</f>
        <v>0</v>
      </c>
      <c r="AA71" s="21" t="str">
        <f>IF(ISNA(VLOOKUP($E71,'SR Nats SS'!$A$12:$G$95,7,FALSE))=TRUE,"0",VLOOKUP($E71,'SR Nats SS'!$A$12:$G$95,7,FALSE))</f>
        <v>0</v>
      </c>
      <c r="AB71" s="21" t="str">
        <f>IF(ISNA(VLOOKUP($E71,'SR Nats BA'!$A$12:$G$95,7,FALSE))=TRUE,"0",VLOOKUP($E71,'SR Nats BA'!$A$12:$G$95,7,FALSE))</f>
        <v>0</v>
      </c>
      <c r="AC71" s="22"/>
      <c r="AD71" s="22"/>
      <c r="AE71" s="22"/>
      <c r="AF71" s="22"/>
      <c r="AG71" s="22"/>
    </row>
    <row r="72" spans="1:33" s="23" customFormat="1" ht="19" customHeight="1" x14ac:dyDescent="0.15">
      <c r="A72" s="64" t="s">
        <v>232</v>
      </c>
      <c r="B72" s="60"/>
      <c r="C72" s="60" t="s">
        <v>32</v>
      </c>
      <c r="D72" s="60" t="s">
        <v>48</v>
      </c>
      <c r="E72" s="61" t="s">
        <v>231</v>
      </c>
      <c r="F72" s="87">
        <f>IF(ISNA(VLOOKUP($E72,'Ontario Rankings'!$E$6:$M$226,3,FALSE))=TRUE,"0",VLOOKUP($E72,'Ontario Rankings'!$E$6:$M$226,3,FALSE))</f>
        <v>60</v>
      </c>
      <c r="G72" s="21" t="str">
        <f>IF(ISNA(VLOOKUP($E72,'CC Yukon BA 2023'!$A$12:$G$95,7,FALSE))=TRUE,"0",VLOOKUP($E72,'CC Yukon BA 2023'!$A$12:$G$95,7,FALSE))</f>
        <v>0</v>
      </c>
      <c r="H72" s="21" t="str">
        <f>IF(ISNA(VLOOKUP($E72,'CC Yukon SS 2023'!$A$12:$G$95,7,FALSE))=TRUE,"0",VLOOKUP($E72,'CC Yukon SS 2023'!$A$12:$G$95,7,FALSE))</f>
        <v>0</v>
      </c>
      <c r="I72" s="21" t="str">
        <f>IF(ISNA(VLOOKUP($E72,'TT Horseshoe SS-1'!$A$12:$G$95,7,FALSE))=TRUE,"0",VLOOKUP($E72,'TT Horseshoe SS-1'!$A$12:$G$95,7,FALSE))</f>
        <v>0</v>
      </c>
      <c r="J72" s="21" t="str">
        <f>IF(ISNA(VLOOKUP($E72,'TT Horseshoe SS-2'!$A$12:$G$95,7,FALSE))=TRUE,"0",VLOOKUP($E72,'TT Horseshoe SS-2'!$A$12:$G$95,7,FALSE))</f>
        <v>0</v>
      </c>
      <c r="K72" s="21" t="str">
        <f>IF(ISNA(VLOOKUP($E72,'NorAm Copper SS'!$A$12:$G$95,7,FALSE))=TRUE,"0",VLOOKUP($E72,'NorAm Copper SS'!$A$12:$G$95,7,FALSE))</f>
        <v>0</v>
      </c>
      <c r="L72" s="21" t="str">
        <f>IF(ISNA(VLOOKUP($E72,'CC Sun Peaks BA'!$A$12:$G$95,7,FALSE))=TRUE,"0",VLOOKUP($E72,'CC Sun Peaks BA'!$A$12:$G$95,7,FALSE))</f>
        <v>0</v>
      </c>
      <c r="M72" s="21" t="str">
        <f>IF(ISNA(VLOOKUP($E72,'CC Sun Peaks SS'!$A$12:$G$95,7,FALSE))=TRUE,"0",VLOOKUP($E72,'CC Sun Peaks SS'!$A$12:$G$95,7,FALSE))</f>
        <v>0</v>
      </c>
      <c r="N72" s="21" t="str">
        <f>IF(ISNA(VLOOKUP($E72,'TT MSLM SS-1'!$A$12:$G$95,7,FALSE))=TRUE,"0",VLOOKUP($E72,'TT MSLM SS-1'!$A$12:$G$95,7,FALSE))</f>
        <v>0</v>
      </c>
      <c r="O72" s="21" t="str">
        <f>IF(ISNA(VLOOKUP($E72,'TT MSLM SS-2'!$A$12:$G$95,7,FALSE))=TRUE,"0",VLOOKUP($E72,'TT MSLM SS-2'!$A$12:$G$95,7,FALSE))</f>
        <v>0</v>
      </c>
      <c r="P72" s="21" t="str">
        <f>IF(ISNA(VLOOKUP($E72,'NorAm Aspen SS'!$A$12:$G$95,7,FALSE))=TRUE,"0",VLOOKUP($E72,'NorAm Aspen SS'!$A$12:$G$95,7,FALSE))</f>
        <v>0</v>
      </c>
      <c r="Q72" s="21">
        <f>IF(ISNA(VLOOKUP($E72,'PROV SS'!$A$12:$G$95,7,FALSE))=TRUE,"0",VLOOKUP($E72,'PROV SS'!$A$12:$G$95,7,FALSE))</f>
        <v>8</v>
      </c>
      <c r="R72" s="21">
        <f>IF(ISNA(VLOOKUP($E72,'PROV BA'!$A$12:$G$95,7,FALSE))=TRUE,"0",VLOOKUP($E72,'PROV BA'!$A$12:$G$95,7,FALSE))</f>
        <v>18</v>
      </c>
      <c r="S72" s="168" t="str">
        <f>IF(ISNA(VLOOKUP($E72,'CC Horseshoe BA-1'!$A$12:$I$95,9,FALSE))=TRUE,"0",VLOOKUP($E72,'CC Horseshoe BA-1'!$A$12:$I$95,9,FALSE))</f>
        <v>0</v>
      </c>
      <c r="T72" s="21" t="str">
        <f>IF(ISNA(VLOOKUP($E72,'CC Horseshoe BA-2'!$A$12:$G$95,7,FALSE))=TRUE,"0",VLOOKUP($E72,'CC Horseshoe BA-2'!$A$12:$G$95,7,FALSE))</f>
        <v>0</v>
      </c>
      <c r="U72" s="21" t="str">
        <f>IF(ISNA(VLOOKUP($E72,'NorAm Aspen SS'!$A$12:$G$95,7,FALSE))=TRUE,"0",VLOOKUP($E72,'NorAm Aspen SS'!$A$12:$G$95,7,FALSE))</f>
        <v>0</v>
      </c>
      <c r="V72" s="21" t="str">
        <f>IF(ISNA(VLOOKUP($E72,'JR+CC Halfpipe'!$A$12:$G$95,7,FALSE))=TRUE,"0",VLOOKUP($E72,'JR+CC Halfpipe'!$A$12:$G$95,7,FALSE))</f>
        <v>0</v>
      </c>
      <c r="W72" s="21" t="str">
        <f>IF(ISNA(VLOOKUP($E72,'JR Nat SS'!$A$12:$G$95,7,FALSE))=TRUE,"0",VLOOKUP($E72,'JR Nat SS'!$A$12:$G$95,7,FALSE))</f>
        <v>0</v>
      </c>
      <c r="X72" s="21" t="str">
        <f>IF(ISNA(VLOOKUP($E72,'JR Nat BA'!$A$12:$G$95,7,FALSE))=TRUE,"0",VLOOKUP($E72,'JR Nat BA'!$A$12:$G$95,7,FALSE))</f>
        <v>0</v>
      </c>
      <c r="Y72" s="21" t="str">
        <f>IF(ISNA(VLOOKUP($E72,'NorAm Stoneham SS'!$A$12:$G$95,7,FALSE))=TRUE,"0",VLOOKUP($E72,'NorAm Stoneham SS'!$A$12:$G$95,7,FALSE))</f>
        <v>0</v>
      </c>
      <c r="Z72" s="168" t="str">
        <f>IF(ISNA(VLOOKUP($E72,'NorAm Stoneham BA'!$A$12:$I$95,9,FALSE))=TRUE,"0",VLOOKUP($E72,'NorAm Stoneham BA'!$A$12:$I$95,9,FALSE))</f>
        <v>0</v>
      </c>
      <c r="AA72" s="21" t="str">
        <f>IF(ISNA(VLOOKUP($E72,'SR Nats SS'!$A$12:$G$95,7,FALSE))=TRUE,"0",VLOOKUP($E72,'SR Nats SS'!$A$12:$G$95,7,FALSE))</f>
        <v>0</v>
      </c>
      <c r="AB72" s="21" t="str">
        <f>IF(ISNA(VLOOKUP($E72,'SR Nats BA'!$A$12:$G$95,7,FALSE))=TRUE,"0",VLOOKUP($E72,'SR Nats BA'!$A$12:$G$95,7,FALSE))</f>
        <v>0</v>
      </c>
      <c r="AC72" s="22"/>
      <c r="AD72" s="22"/>
      <c r="AE72" s="22"/>
      <c r="AF72" s="22"/>
      <c r="AG72" s="22"/>
    </row>
    <row r="73" spans="1:33" ht="19" customHeight="1" x14ac:dyDescent="0.15">
      <c r="A73" s="64" t="s">
        <v>198</v>
      </c>
      <c r="B73" s="60"/>
      <c r="C73" s="60" t="s">
        <v>32</v>
      </c>
      <c r="D73" s="60" t="s">
        <v>59</v>
      </c>
      <c r="E73" s="61" t="s">
        <v>185</v>
      </c>
      <c r="F73" s="87">
        <f>IF(ISNA(VLOOKUP($E73,'Ontario Rankings'!$E$6:$M$226,3,FALSE))=TRUE,"0",VLOOKUP($E73,'Ontario Rankings'!$E$6:$M$226,3,FALSE))</f>
        <v>61</v>
      </c>
      <c r="G73" s="21" t="str">
        <f>IF(ISNA(VLOOKUP($E73,'CC Yukon BA 2023'!$A$12:$G$95,7,FALSE))=TRUE,"0",VLOOKUP($E73,'CC Yukon BA 2023'!$A$12:$G$95,7,FALSE))</f>
        <v>0</v>
      </c>
      <c r="H73" s="21" t="str">
        <f>IF(ISNA(VLOOKUP($E73,'CC Yukon SS 2023'!$A$12:$G$95,7,FALSE))=TRUE,"0",VLOOKUP($E73,'CC Yukon SS 2023'!$A$12:$G$95,7,FALSE))</f>
        <v>0</v>
      </c>
      <c r="I73" s="21">
        <f>IF(ISNA(VLOOKUP($E73,'TT Horseshoe SS-1'!$A$12:$G$95,7,FALSE))=TRUE,"0",VLOOKUP($E73,'TT Horseshoe SS-1'!$A$12:$G$95,7,FALSE))</f>
        <v>30</v>
      </c>
      <c r="J73" s="21">
        <f>IF(ISNA(VLOOKUP($E73,'TT Horseshoe SS-2'!$A$12:$G$95,7,FALSE))=TRUE,"0",VLOOKUP($E73,'TT Horseshoe SS-2'!$A$12:$G$95,7,FALSE))</f>
        <v>29</v>
      </c>
      <c r="K73" s="21" t="str">
        <f>IF(ISNA(VLOOKUP($E73,'NorAm Copper SS'!$A$12:$G$95,7,FALSE))=TRUE,"0",VLOOKUP($E73,'NorAm Copper SS'!$A$12:$G$95,7,FALSE))</f>
        <v>0</v>
      </c>
      <c r="L73" s="21" t="str">
        <f>IF(ISNA(VLOOKUP($E73,'CC Sun Peaks BA'!$A$12:$G$95,7,FALSE))=TRUE,"0",VLOOKUP($E73,'CC Sun Peaks BA'!$A$12:$G$95,7,FALSE))</f>
        <v>0</v>
      </c>
      <c r="M73" s="21" t="str">
        <f>IF(ISNA(VLOOKUP($E73,'CC Sun Peaks SS'!$A$12:$G$95,7,FALSE))=TRUE,"0",VLOOKUP($E73,'CC Sun Peaks SS'!$A$12:$G$95,7,FALSE))</f>
        <v>0</v>
      </c>
      <c r="N73" s="21">
        <f>IF(ISNA(VLOOKUP($E73,'TT MSLM SS-1'!$A$12:$G$95,7,FALSE))=TRUE,"0",VLOOKUP($E73,'TT MSLM SS-1'!$A$12:$G$95,7,FALSE))</f>
        <v>50</v>
      </c>
      <c r="O73" s="21">
        <f>IF(ISNA(VLOOKUP($E73,'TT MSLM SS-2'!$A$12:$G$95,7,FALSE))=TRUE,"0",VLOOKUP($E73,'TT MSLM SS-2'!$A$12:$G$95,7,FALSE))</f>
        <v>42</v>
      </c>
      <c r="P73" s="21" t="str">
        <f>IF(ISNA(VLOOKUP($E73,'NorAm Aspen SS'!$A$12:$G$95,7,FALSE))=TRUE,"0",VLOOKUP($E73,'NorAm Aspen SS'!$A$12:$G$95,7,FALSE))</f>
        <v>0</v>
      </c>
      <c r="Q73" s="21">
        <f>IF(ISNA(VLOOKUP($E73,'PROV SS'!$A$12:$G$95,7,FALSE))=TRUE,"0",VLOOKUP($E73,'PROV SS'!$A$12:$G$95,7,FALSE))</f>
        <v>25</v>
      </c>
      <c r="R73" s="21">
        <f>IF(ISNA(VLOOKUP($E73,'PROV BA'!$A$12:$G$95,7,FALSE))=TRUE,"0",VLOOKUP($E73,'PROV BA'!$A$12:$G$95,7,FALSE))</f>
        <v>39</v>
      </c>
      <c r="S73" s="168" t="str">
        <f>IF(ISNA(VLOOKUP($E73,'CC Horseshoe BA-1'!$A$12:$I$95,9,FALSE))=TRUE,"0",VLOOKUP($E73,'CC Horseshoe BA-1'!$A$12:$I$95,9,FALSE))</f>
        <v>0</v>
      </c>
      <c r="T73" s="21" t="str">
        <f>IF(ISNA(VLOOKUP($E73,'CC Horseshoe BA-2'!$A$12:$G$95,7,FALSE))=TRUE,"0",VLOOKUP($E73,'CC Horseshoe BA-2'!$A$12:$G$95,7,FALSE))</f>
        <v>0</v>
      </c>
      <c r="U73" s="21" t="str">
        <f>IF(ISNA(VLOOKUP($E73,'NorAm Aspen SS'!$A$12:$G$95,7,FALSE))=TRUE,"0",VLOOKUP($E73,'NorAm Aspen SS'!$A$12:$G$95,7,FALSE))</f>
        <v>0</v>
      </c>
      <c r="V73" s="21" t="str">
        <f>IF(ISNA(VLOOKUP($E73,'JR+CC Halfpipe'!$A$12:$G$95,7,FALSE))=TRUE,"0",VLOOKUP($E73,'JR+CC Halfpipe'!$A$12:$G$95,7,FALSE))</f>
        <v>0</v>
      </c>
      <c r="W73" s="21" t="str">
        <f>IF(ISNA(VLOOKUP($E73,'JR Nat SS'!$A$12:$G$95,7,FALSE))=TRUE,"0",VLOOKUP($E73,'JR Nat SS'!$A$12:$G$95,7,FALSE))</f>
        <v>0</v>
      </c>
      <c r="X73" s="21" t="str">
        <f>IF(ISNA(VLOOKUP($E73,'JR Nat BA'!$A$12:$G$95,7,FALSE))=TRUE,"0",VLOOKUP($E73,'JR Nat BA'!$A$12:$G$95,7,FALSE))</f>
        <v>0</v>
      </c>
      <c r="Y73" s="21" t="str">
        <f>IF(ISNA(VLOOKUP($E73,'NorAm Stoneham SS'!$A$12:$G$95,7,FALSE))=TRUE,"0",VLOOKUP($E73,'NorAm Stoneham SS'!$A$12:$G$95,7,FALSE))</f>
        <v>0</v>
      </c>
      <c r="Z73" s="168" t="str">
        <f>IF(ISNA(VLOOKUP($E73,'NorAm Stoneham BA'!$A$12:$I$95,9,FALSE))=TRUE,"0",VLOOKUP($E73,'NorAm Stoneham BA'!$A$12:$I$95,9,FALSE))</f>
        <v>0</v>
      </c>
      <c r="AA73" s="21" t="str">
        <f>IF(ISNA(VLOOKUP($E73,'SR Nats SS'!$A$12:$G$95,7,FALSE))=TRUE,"0",VLOOKUP($E73,'SR Nats SS'!$A$12:$G$95,7,FALSE))</f>
        <v>0</v>
      </c>
      <c r="AB73" s="21" t="str">
        <f>IF(ISNA(VLOOKUP($E73,'SR Nats BA'!$A$12:$G$95,7,FALSE))=TRUE,"0",VLOOKUP($E73,'SR Nats BA'!$A$12:$G$95,7,FALSE))</f>
        <v>0</v>
      </c>
      <c r="AC73" s="22"/>
      <c r="AD73" s="22"/>
      <c r="AE73" s="22"/>
      <c r="AF73" s="22"/>
      <c r="AG73" s="22"/>
    </row>
    <row r="74" spans="1:33" s="23" customFormat="1" ht="19" customHeight="1" x14ac:dyDescent="0.15">
      <c r="A74" s="64" t="s">
        <v>181</v>
      </c>
      <c r="B74" s="60"/>
      <c r="C74" s="60" t="s">
        <v>32</v>
      </c>
      <c r="D74" s="60" t="s">
        <v>59</v>
      </c>
      <c r="E74" s="61" t="s">
        <v>182</v>
      </c>
      <c r="F74" s="87">
        <f>IF(ISNA(VLOOKUP($E74,'Ontario Rankings'!$E$6:$M$226,3,FALSE))=TRUE,"0",VLOOKUP($E74,'Ontario Rankings'!$E$6:$M$226,3,FALSE))</f>
        <v>62</v>
      </c>
      <c r="G74" s="21" t="str">
        <f>IF(ISNA(VLOOKUP($E74,'CC Yukon BA 2023'!$A$12:$G$95,7,FALSE))=TRUE,"0",VLOOKUP($E74,'CC Yukon BA 2023'!$A$12:$G$95,7,FALSE))</f>
        <v>0</v>
      </c>
      <c r="H74" s="21" t="str">
        <f>IF(ISNA(VLOOKUP($E74,'CC Yukon SS 2023'!$A$12:$G$95,7,FALSE))=TRUE,"0",VLOOKUP($E74,'CC Yukon SS 2023'!$A$12:$G$95,7,FALSE))</f>
        <v>0</v>
      </c>
      <c r="I74" s="21">
        <f>IF(ISNA(VLOOKUP($E74,'TT Horseshoe SS-1'!$A$12:$G$95,7,FALSE))=TRUE,"0",VLOOKUP($E74,'TT Horseshoe SS-1'!$A$12:$G$95,7,FALSE))</f>
        <v>27</v>
      </c>
      <c r="J74" s="21">
        <f>IF(ISNA(VLOOKUP($E74,'TT Horseshoe SS-2'!$A$12:$G$95,7,FALSE))=TRUE,"0",VLOOKUP($E74,'TT Horseshoe SS-2'!$A$12:$G$95,7,FALSE))</f>
        <v>42</v>
      </c>
      <c r="K74" s="21" t="str">
        <f>IF(ISNA(VLOOKUP($E74,'NorAm Copper SS'!$A$12:$G$95,7,FALSE))=TRUE,"0",VLOOKUP($E74,'NorAm Copper SS'!$A$12:$G$95,7,FALSE))</f>
        <v>0</v>
      </c>
      <c r="L74" s="21" t="str">
        <f>IF(ISNA(VLOOKUP($E74,'CC Sun Peaks BA'!$A$12:$G$95,7,FALSE))=TRUE,"0",VLOOKUP($E74,'CC Sun Peaks BA'!$A$12:$G$95,7,FALSE))</f>
        <v>0</v>
      </c>
      <c r="M74" s="21" t="str">
        <f>IF(ISNA(VLOOKUP($E74,'CC Sun Peaks SS'!$A$12:$G$95,7,FALSE))=TRUE,"0",VLOOKUP($E74,'CC Sun Peaks SS'!$A$12:$G$95,7,FALSE))</f>
        <v>0</v>
      </c>
      <c r="N74" s="21" t="str">
        <f>IF(ISNA(VLOOKUP($E74,'TT MSLM SS-1'!$A$12:$G$95,7,FALSE))=TRUE,"0",VLOOKUP($E74,'TT MSLM SS-1'!$A$12:$G$95,7,FALSE))</f>
        <v>0</v>
      </c>
      <c r="O74" s="21" t="str">
        <f>IF(ISNA(VLOOKUP($E74,'TT MSLM SS-2'!$A$12:$G$95,7,FALSE))=TRUE,"0",VLOOKUP($E74,'TT MSLM SS-2'!$A$12:$G$95,7,FALSE))</f>
        <v>0</v>
      </c>
      <c r="P74" s="21" t="str">
        <f>IF(ISNA(VLOOKUP($E74,'NorAm Aspen SS'!$A$12:$G$95,7,FALSE))=TRUE,"0",VLOOKUP($E74,'NorAm Aspen SS'!$A$12:$G$95,7,FALSE))</f>
        <v>0</v>
      </c>
      <c r="Q74" s="21">
        <f>IF(ISNA(VLOOKUP($E74,'PROV SS'!$A$12:$G$95,7,FALSE))=TRUE,"0",VLOOKUP($E74,'PROV SS'!$A$12:$G$95,7,FALSE))</f>
        <v>43</v>
      </c>
      <c r="R74" s="21">
        <f>IF(ISNA(VLOOKUP($E74,'PROV BA'!$A$12:$G$95,7,FALSE))=TRUE,"0",VLOOKUP($E74,'PROV BA'!$A$12:$G$95,7,FALSE))</f>
        <v>26</v>
      </c>
      <c r="S74" s="168" t="str">
        <f>IF(ISNA(VLOOKUP($E74,'CC Horseshoe BA-1'!$A$12:$I$95,9,FALSE))=TRUE,"0",VLOOKUP($E74,'CC Horseshoe BA-1'!$A$12:$I$95,9,FALSE))</f>
        <v>0</v>
      </c>
      <c r="T74" s="21" t="str">
        <f>IF(ISNA(VLOOKUP($E74,'CC Horseshoe BA-2'!$A$12:$G$95,7,FALSE))=TRUE,"0",VLOOKUP($E74,'CC Horseshoe BA-2'!$A$12:$G$95,7,FALSE))</f>
        <v>0</v>
      </c>
      <c r="U74" s="21" t="str">
        <f>IF(ISNA(VLOOKUP($E74,'NorAm Aspen SS'!$A$12:$G$95,7,FALSE))=TRUE,"0",VLOOKUP($E74,'NorAm Aspen SS'!$A$12:$G$95,7,FALSE))</f>
        <v>0</v>
      </c>
      <c r="V74" s="21" t="str">
        <f>IF(ISNA(VLOOKUP($E74,'JR+CC Halfpipe'!$A$12:$G$95,7,FALSE))=TRUE,"0",VLOOKUP($E74,'JR+CC Halfpipe'!$A$12:$G$95,7,FALSE))</f>
        <v>0</v>
      </c>
      <c r="W74" s="21" t="str">
        <f>IF(ISNA(VLOOKUP($E74,'JR Nat SS'!$A$12:$G$95,7,FALSE))=TRUE,"0",VLOOKUP($E74,'JR Nat SS'!$A$12:$G$95,7,FALSE))</f>
        <v>0</v>
      </c>
      <c r="X74" s="21" t="str">
        <f>IF(ISNA(VLOOKUP($E74,'JR Nat BA'!$A$12:$G$95,7,FALSE))=TRUE,"0",VLOOKUP($E74,'JR Nat BA'!$A$12:$G$95,7,FALSE))</f>
        <v>0</v>
      </c>
      <c r="Y74" s="21" t="str">
        <f>IF(ISNA(VLOOKUP($E74,'NorAm Stoneham SS'!$A$12:$G$95,7,FALSE))=TRUE,"0",VLOOKUP($E74,'NorAm Stoneham SS'!$A$12:$G$95,7,FALSE))</f>
        <v>0</v>
      </c>
      <c r="Z74" s="168" t="str">
        <f>IF(ISNA(VLOOKUP($E74,'NorAm Stoneham BA'!$A$12:$I$95,9,FALSE))=TRUE,"0",VLOOKUP($E74,'NorAm Stoneham BA'!$A$12:$I$95,9,FALSE))</f>
        <v>0</v>
      </c>
      <c r="AA74" s="21" t="str">
        <f>IF(ISNA(VLOOKUP($E74,'SR Nats SS'!$A$12:$G$95,7,FALSE))=TRUE,"0",VLOOKUP($E74,'SR Nats SS'!$A$12:$G$95,7,FALSE))</f>
        <v>0</v>
      </c>
      <c r="AB74" s="21" t="str">
        <f>IF(ISNA(VLOOKUP($E74,'SR Nats BA'!$A$12:$G$95,7,FALSE))=TRUE,"0",VLOOKUP($E74,'SR Nats BA'!$A$12:$G$95,7,FALSE))</f>
        <v>0</v>
      </c>
      <c r="AC74" s="22"/>
      <c r="AD74" s="22"/>
      <c r="AE74" s="22"/>
      <c r="AF74" s="22"/>
      <c r="AG74" s="22"/>
    </row>
    <row r="75" spans="1:33" ht="19" customHeight="1" x14ac:dyDescent="0.15">
      <c r="A75" s="64" t="s">
        <v>51</v>
      </c>
      <c r="B75" s="60"/>
      <c r="C75" s="60" t="s">
        <v>32</v>
      </c>
      <c r="D75" s="60" t="s">
        <v>62</v>
      </c>
      <c r="E75" s="61" t="s">
        <v>75</v>
      </c>
      <c r="F75" s="87">
        <f>IF(ISNA(VLOOKUP($E75,'Ontario Rankings'!$E$6:$M$226,3,FALSE))=TRUE,"0",VLOOKUP($E75,'Ontario Rankings'!$E$6:$M$226,3,FALSE))</f>
        <v>63</v>
      </c>
      <c r="G75" s="21" t="str">
        <f>IF(ISNA(VLOOKUP($E75,'CC Yukon BA 2023'!$A$12:$G$95,7,FALSE))=TRUE,"0",VLOOKUP($E75,'CC Yukon BA 2023'!$A$12:$G$95,7,FALSE))</f>
        <v>0</v>
      </c>
      <c r="H75" s="21" t="str">
        <f>IF(ISNA(VLOOKUP($E75,'CC Yukon SS 2023'!$A$12:$G$95,7,FALSE))=TRUE,"0",VLOOKUP($E75,'CC Yukon SS 2023'!$A$12:$G$95,7,FALSE))</f>
        <v>0</v>
      </c>
      <c r="I75" s="21">
        <f>IF(ISNA(VLOOKUP($E75,'TT Horseshoe SS-1'!$A$12:$G$95,7,FALSE))=TRUE,"0",VLOOKUP($E75,'TT Horseshoe SS-1'!$A$12:$G$95,7,FALSE))</f>
        <v>10</v>
      </c>
      <c r="J75" s="21">
        <f>IF(ISNA(VLOOKUP($E75,'TT Horseshoe SS-2'!$A$12:$G$95,7,FALSE))=TRUE,"0",VLOOKUP($E75,'TT Horseshoe SS-2'!$A$12:$G$95,7,FALSE))</f>
        <v>11</v>
      </c>
      <c r="K75" s="21" t="str">
        <f>IF(ISNA(VLOOKUP($E75,'NorAm Copper SS'!$A$12:$G$95,7,FALSE))=TRUE,"0",VLOOKUP($E75,'NorAm Copper SS'!$A$12:$G$95,7,FALSE))</f>
        <v>0</v>
      </c>
      <c r="L75" s="21" t="str">
        <f>IF(ISNA(VLOOKUP($E75,'CC Sun Peaks BA'!$A$12:$G$95,7,FALSE))=TRUE,"0",VLOOKUP($E75,'CC Sun Peaks BA'!$A$12:$G$95,7,FALSE))</f>
        <v>0</v>
      </c>
      <c r="M75" s="21" t="str">
        <f>IF(ISNA(VLOOKUP($E75,'CC Sun Peaks SS'!$A$12:$G$95,7,FALSE))=TRUE,"0",VLOOKUP($E75,'CC Sun Peaks SS'!$A$12:$G$95,7,FALSE))</f>
        <v>0</v>
      </c>
      <c r="N75" s="21" t="str">
        <f>IF(ISNA(VLOOKUP($E75,'TT MSLM SS-1'!$A$12:$G$95,7,FALSE))=TRUE,"0",VLOOKUP($E75,'TT MSLM SS-1'!$A$12:$G$95,7,FALSE))</f>
        <v>0</v>
      </c>
      <c r="O75" s="21" t="str">
        <f>IF(ISNA(VLOOKUP($E75,'TT MSLM SS-2'!$A$12:$G$95,7,FALSE))=TRUE,"0",VLOOKUP($E75,'TT MSLM SS-2'!$A$12:$G$95,7,FALSE))</f>
        <v>0</v>
      </c>
      <c r="P75" s="21" t="str">
        <f>IF(ISNA(VLOOKUP($E75,'NorAm Aspen SS'!$A$12:$G$95,7,FALSE))=TRUE,"0",VLOOKUP($E75,'NorAm Aspen SS'!$A$12:$G$95,7,FALSE))</f>
        <v>0</v>
      </c>
      <c r="Q75" s="21" t="str">
        <f>IF(ISNA(VLOOKUP($E75,'PROV SS'!$A$12:$G$95,7,FALSE))=TRUE,"0",VLOOKUP($E75,'PROV SS'!$A$12:$G$95,7,FALSE))</f>
        <v>0</v>
      </c>
      <c r="R75" s="21" t="str">
        <f>IF(ISNA(VLOOKUP($E75,'PROV BA'!$A$12:$G$95,7,FALSE))=TRUE,"0",VLOOKUP($E75,'PROV BA'!$A$12:$G$95,7,FALSE))</f>
        <v>0</v>
      </c>
      <c r="S75" s="168" t="str">
        <f>IF(ISNA(VLOOKUP($E75,'CC Horseshoe BA-1'!$A$12:$I$95,9,FALSE))=TRUE,"0",VLOOKUP($E75,'CC Horseshoe BA-1'!$A$12:$I$95,9,FALSE))</f>
        <v>0</v>
      </c>
      <c r="T75" s="21" t="str">
        <f>IF(ISNA(VLOOKUP($E75,'CC Horseshoe BA-2'!$A$12:$G$95,7,FALSE))=TRUE,"0",VLOOKUP($E75,'CC Horseshoe BA-2'!$A$12:$G$95,7,FALSE))</f>
        <v>0</v>
      </c>
      <c r="U75" s="21" t="str">
        <f>IF(ISNA(VLOOKUP($E75,'NorAm Aspen SS'!$A$12:$G$95,7,FALSE))=TRUE,"0",VLOOKUP($E75,'NorAm Aspen SS'!$A$12:$G$95,7,FALSE))</f>
        <v>0</v>
      </c>
      <c r="V75" s="21" t="str">
        <f>IF(ISNA(VLOOKUP($E75,'JR+CC Halfpipe'!$A$12:$G$95,7,FALSE))=TRUE,"0",VLOOKUP($E75,'JR+CC Halfpipe'!$A$12:$G$95,7,FALSE))</f>
        <v>0</v>
      </c>
      <c r="W75" s="21" t="str">
        <f>IF(ISNA(VLOOKUP($E75,'JR Nat SS'!$A$12:$G$95,7,FALSE))=TRUE,"0",VLOOKUP($E75,'JR Nat SS'!$A$12:$G$95,7,FALSE))</f>
        <v>0</v>
      </c>
      <c r="X75" s="21" t="str">
        <f>IF(ISNA(VLOOKUP($E75,'JR Nat BA'!$A$12:$G$95,7,FALSE))=TRUE,"0",VLOOKUP($E75,'JR Nat BA'!$A$12:$G$95,7,FALSE))</f>
        <v>0</v>
      </c>
      <c r="Y75" s="21" t="str">
        <f>IF(ISNA(VLOOKUP($E75,'NorAm Stoneham SS'!$A$12:$G$95,7,FALSE))=TRUE,"0",VLOOKUP($E75,'NorAm Stoneham SS'!$A$12:$G$95,7,FALSE))</f>
        <v>0</v>
      </c>
      <c r="Z75" s="168" t="str">
        <f>IF(ISNA(VLOOKUP($E75,'NorAm Stoneham BA'!$A$12:$I$95,9,FALSE))=TRUE,"0",VLOOKUP($E75,'NorAm Stoneham BA'!$A$12:$I$95,9,FALSE))</f>
        <v>0</v>
      </c>
      <c r="AA75" s="21" t="str">
        <f>IF(ISNA(VLOOKUP($E75,'SR Nats SS'!$A$12:$G$95,7,FALSE))=TRUE,"0",VLOOKUP($E75,'SR Nats SS'!$A$12:$G$95,7,FALSE))</f>
        <v>0</v>
      </c>
      <c r="AB75" s="21" t="str">
        <f>IF(ISNA(VLOOKUP($E75,'SR Nats BA'!$A$12:$G$95,7,FALSE))=TRUE,"0",VLOOKUP($E75,'SR Nats BA'!$A$12:$G$95,7,FALSE))</f>
        <v>0</v>
      </c>
      <c r="AC75" s="22"/>
      <c r="AD75" s="22"/>
      <c r="AE75" s="22"/>
      <c r="AF75" s="22"/>
      <c r="AG75" s="22"/>
    </row>
    <row r="76" spans="1:33" s="23" customFormat="1" ht="19" customHeight="1" x14ac:dyDescent="0.15">
      <c r="A76" s="64" t="s">
        <v>43</v>
      </c>
      <c r="B76" s="60"/>
      <c r="C76" s="60" t="s">
        <v>32</v>
      </c>
      <c r="D76" s="60" t="s">
        <v>48</v>
      </c>
      <c r="E76" s="61" t="s">
        <v>216</v>
      </c>
      <c r="F76" s="87">
        <f>IF(ISNA(VLOOKUP($E76,'Ontario Rankings'!$E$6:$M$226,3,FALSE))=TRUE,"0",VLOOKUP($E76,'Ontario Rankings'!$E$6:$M$226,3,FALSE))</f>
        <v>64</v>
      </c>
      <c r="G76" s="21" t="str">
        <f>IF(ISNA(VLOOKUP($E76,'CC Yukon BA 2023'!$A$12:$G$95,7,FALSE))=TRUE,"0",VLOOKUP($E76,'CC Yukon BA 2023'!$A$12:$G$95,7,FALSE))</f>
        <v>0</v>
      </c>
      <c r="H76" s="21" t="str">
        <f>IF(ISNA(VLOOKUP($E76,'CC Yukon SS 2023'!$A$12:$G$95,7,FALSE))=TRUE,"0",VLOOKUP($E76,'CC Yukon SS 2023'!$A$12:$G$95,7,FALSE))</f>
        <v>0</v>
      </c>
      <c r="I76" s="21" t="str">
        <f>IF(ISNA(VLOOKUP($E76,'TT Horseshoe SS-1'!$A$12:$G$95,7,FALSE))=TRUE,"0",VLOOKUP($E76,'TT Horseshoe SS-1'!$A$12:$G$95,7,FALSE))</f>
        <v>0</v>
      </c>
      <c r="J76" s="21" t="str">
        <f>IF(ISNA(VLOOKUP($E76,'TT Horseshoe SS-2'!$A$12:$G$95,7,FALSE))=TRUE,"0",VLOOKUP($E76,'TT Horseshoe SS-2'!$A$12:$G$95,7,FALSE))</f>
        <v>0</v>
      </c>
      <c r="K76" s="21" t="str">
        <f>IF(ISNA(VLOOKUP($E76,'NorAm Copper SS'!$A$12:$G$95,7,FALSE))=TRUE,"0",VLOOKUP($E76,'NorAm Copper SS'!$A$12:$G$95,7,FALSE))</f>
        <v>0</v>
      </c>
      <c r="L76" s="21" t="str">
        <f>IF(ISNA(VLOOKUP($E76,'CC Sun Peaks BA'!$A$12:$G$95,7,FALSE))=TRUE,"0",VLOOKUP($E76,'CC Sun Peaks BA'!$A$12:$G$95,7,FALSE))</f>
        <v>0</v>
      </c>
      <c r="M76" s="21" t="str">
        <f>IF(ISNA(VLOOKUP($E76,'CC Sun Peaks SS'!$A$12:$G$95,7,FALSE))=TRUE,"0",VLOOKUP($E76,'CC Sun Peaks SS'!$A$12:$G$95,7,FALSE))</f>
        <v>0</v>
      </c>
      <c r="N76" s="21">
        <f>IF(ISNA(VLOOKUP($E76,'TT MSLM SS-1'!$A$12:$G$95,7,FALSE))=TRUE,"0",VLOOKUP($E76,'TT MSLM SS-1'!$A$12:$G$95,7,FALSE))</f>
        <v>29</v>
      </c>
      <c r="O76" s="21">
        <f>IF(ISNA(VLOOKUP($E76,'TT MSLM SS-2'!$A$12:$G$95,7,FALSE))=TRUE,"0",VLOOKUP($E76,'TT MSLM SS-2'!$A$12:$G$95,7,FALSE))</f>
        <v>33</v>
      </c>
      <c r="P76" s="21" t="str">
        <f>IF(ISNA(VLOOKUP($E76,'NorAm Aspen SS'!$A$12:$G$95,7,FALSE))=TRUE,"0",VLOOKUP($E76,'NorAm Aspen SS'!$A$12:$G$95,7,FALSE))</f>
        <v>0</v>
      </c>
      <c r="Q76" s="21">
        <f>IF(ISNA(VLOOKUP($E76,'PROV SS'!$A$12:$G$95,7,FALSE))=TRUE,"0",VLOOKUP($E76,'PROV SS'!$A$12:$G$95,7,FALSE))</f>
        <v>44</v>
      </c>
      <c r="R76" s="21">
        <f>IF(ISNA(VLOOKUP($E76,'PROV BA'!$A$12:$G$95,7,FALSE))=TRUE,"0",VLOOKUP($E76,'PROV BA'!$A$12:$G$95,7,FALSE))</f>
        <v>35</v>
      </c>
      <c r="S76" s="168" t="str">
        <f>IF(ISNA(VLOOKUP($E76,'CC Horseshoe BA-1'!$A$12:$I$95,9,FALSE))=TRUE,"0",VLOOKUP($E76,'CC Horseshoe BA-1'!$A$12:$I$95,9,FALSE))</f>
        <v>0</v>
      </c>
      <c r="T76" s="21" t="str">
        <f>IF(ISNA(VLOOKUP($E76,'CC Horseshoe BA-2'!$A$12:$G$95,7,FALSE))=TRUE,"0",VLOOKUP($E76,'CC Horseshoe BA-2'!$A$12:$G$95,7,FALSE))</f>
        <v>0</v>
      </c>
      <c r="U76" s="21" t="str">
        <f>IF(ISNA(VLOOKUP($E76,'NorAm Aspen SS'!$A$12:$G$95,7,FALSE))=TRUE,"0",VLOOKUP($E76,'NorAm Aspen SS'!$A$12:$G$95,7,FALSE))</f>
        <v>0</v>
      </c>
      <c r="V76" s="21" t="str">
        <f>IF(ISNA(VLOOKUP($E76,'JR+CC Halfpipe'!$A$12:$G$95,7,FALSE))=TRUE,"0",VLOOKUP($E76,'JR+CC Halfpipe'!$A$12:$G$95,7,FALSE))</f>
        <v>0</v>
      </c>
      <c r="W76" s="21" t="str">
        <f>IF(ISNA(VLOOKUP($E76,'JR Nat SS'!$A$12:$G$95,7,FALSE))=TRUE,"0",VLOOKUP($E76,'JR Nat SS'!$A$12:$G$95,7,FALSE))</f>
        <v>0</v>
      </c>
      <c r="X76" s="21" t="str">
        <f>IF(ISNA(VLOOKUP($E76,'JR Nat BA'!$A$12:$G$95,7,FALSE))=TRUE,"0",VLOOKUP($E76,'JR Nat BA'!$A$12:$G$95,7,FALSE))</f>
        <v>0</v>
      </c>
      <c r="Y76" s="21" t="str">
        <f>IF(ISNA(VLOOKUP($E76,'NorAm Stoneham SS'!$A$12:$G$95,7,FALSE))=TRUE,"0",VLOOKUP($E76,'NorAm Stoneham SS'!$A$12:$G$95,7,FALSE))</f>
        <v>0</v>
      </c>
      <c r="Z76" s="168" t="str">
        <f>IF(ISNA(VLOOKUP($E76,'NorAm Stoneham BA'!$A$12:$I$95,9,FALSE))=TRUE,"0",VLOOKUP($E76,'NorAm Stoneham BA'!$A$12:$I$95,9,FALSE))</f>
        <v>0</v>
      </c>
      <c r="AA76" s="21" t="str">
        <f>IF(ISNA(VLOOKUP($E76,'SR Nats SS'!$A$12:$G$95,7,FALSE))=TRUE,"0",VLOOKUP($E76,'SR Nats SS'!$A$12:$G$95,7,FALSE))</f>
        <v>0</v>
      </c>
      <c r="AB76" s="21" t="str">
        <f>IF(ISNA(VLOOKUP($E76,'SR Nats BA'!$A$12:$G$95,7,FALSE))=TRUE,"0",VLOOKUP($E76,'SR Nats BA'!$A$12:$G$95,7,FALSE))</f>
        <v>0</v>
      </c>
      <c r="AC76" s="22"/>
      <c r="AD76" s="22"/>
      <c r="AE76" s="22"/>
      <c r="AF76" s="22"/>
      <c r="AG76" s="22"/>
    </row>
    <row r="77" spans="1:33" s="85" customFormat="1" ht="19" customHeight="1" x14ac:dyDescent="0.15">
      <c r="A77" s="64" t="s">
        <v>76</v>
      </c>
      <c r="B77" s="60"/>
      <c r="C77" s="60" t="s">
        <v>32</v>
      </c>
      <c r="D77" s="60" t="s">
        <v>59</v>
      </c>
      <c r="E77" s="61" t="s">
        <v>220</v>
      </c>
      <c r="F77" s="87">
        <f>IF(ISNA(VLOOKUP($E77,'Ontario Rankings'!$E$6:$M$226,3,FALSE))=TRUE,"0",VLOOKUP($E77,'Ontario Rankings'!$E$6:$M$226,3,FALSE))</f>
        <v>65</v>
      </c>
      <c r="G77" s="21" t="str">
        <f>IF(ISNA(VLOOKUP($E77,'CC Yukon BA 2023'!$A$12:$G$95,7,FALSE))=TRUE,"0",VLOOKUP($E77,'CC Yukon BA 2023'!$A$12:$G$95,7,FALSE))</f>
        <v>0</v>
      </c>
      <c r="H77" s="21" t="str">
        <f>IF(ISNA(VLOOKUP($E77,'CC Yukon SS 2023'!$A$12:$G$95,7,FALSE))=TRUE,"0",VLOOKUP($E77,'CC Yukon SS 2023'!$A$12:$G$95,7,FALSE))</f>
        <v>0</v>
      </c>
      <c r="I77" s="21" t="str">
        <f>IF(ISNA(VLOOKUP($E77,'TT Horseshoe SS-1'!$A$12:$G$95,7,FALSE))=TRUE,"0",VLOOKUP($E77,'TT Horseshoe SS-1'!$A$12:$G$95,7,FALSE))</f>
        <v>0</v>
      </c>
      <c r="J77" s="21" t="str">
        <f>IF(ISNA(VLOOKUP($E77,'TT Horseshoe SS-2'!$A$12:$G$95,7,FALSE))=TRUE,"0",VLOOKUP($E77,'TT Horseshoe SS-2'!$A$12:$G$95,7,FALSE))</f>
        <v>0</v>
      </c>
      <c r="K77" s="21" t="str">
        <f>IF(ISNA(VLOOKUP($E77,'NorAm Copper SS'!$A$12:$G$95,7,FALSE))=TRUE,"0",VLOOKUP($E77,'NorAm Copper SS'!$A$12:$G$95,7,FALSE))</f>
        <v>0</v>
      </c>
      <c r="L77" s="21" t="str">
        <f>IF(ISNA(VLOOKUP($E77,'CC Sun Peaks BA'!$A$12:$G$95,7,FALSE))=TRUE,"0",VLOOKUP($E77,'CC Sun Peaks BA'!$A$12:$G$95,7,FALSE))</f>
        <v>0</v>
      </c>
      <c r="M77" s="21" t="str">
        <f>IF(ISNA(VLOOKUP($E77,'CC Sun Peaks SS'!$A$12:$G$95,7,FALSE))=TRUE,"0",VLOOKUP($E77,'CC Sun Peaks SS'!$A$12:$G$95,7,FALSE))</f>
        <v>0</v>
      </c>
      <c r="N77" s="21">
        <f>IF(ISNA(VLOOKUP($E77,'TT MSLM SS-1'!$A$12:$G$95,7,FALSE))=TRUE,"0",VLOOKUP($E77,'TT MSLM SS-1'!$A$12:$G$95,7,FALSE))</f>
        <v>34</v>
      </c>
      <c r="O77" s="21">
        <f>IF(ISNA(VLOOKUP($E77,'TT MSLM SS-2'!$A$12:$G$95,7,FALSE))=TRUE,"0",VLOOKUP($E77,'TT MSLM SS-2'!$A$12:$G$95,7,FALSE))</f>
        <v>30</v>
      </c>
      <c r="P77" s="21" t="str">
        <f>IF(ISNA(VLOOKUP($E77,'NorAm Aspen SS'!$A$12:$G$95,7,FALSE))=TRUE,"0",VLOOKUP($E77,'NorAm Aspen SS'!$A$12:$G$95,7,FALSE))</f>
        <v>0</v>
      </c>
      <c r="Q77" s="21">
        <f>IF(ISNA(VLOOKUP($E77,'PROV SS'!$A$12:$G$95,7,FALSE))=TRUE,"0",VLOOKUP($E77,'PROV SS'!$A$12:$G$95,7,FALSE))</f>
        <v>33</v>
      </c>
      <c r="R77" s="21">
        <f>IF(ISNA(VLOOKUP($E77,'PROV BA'!$A$12:$G$95,7,FALSE))=TRUE,"0",VLOOKUP($E77,'PROV BA'!$A$12:$G$95,7,FALSE))</f>
        <v>44</v>
      </c>
      <c r="S77" s="168" t="str">
        <f>IF(ISNA(VLOOKUP($E77,'CC Horseshoe BA-1'!$A$12:$I$95,9,FALSE))=TRUE,"0",VLOOKUP($E77,'CC Horseshoe BA-1'!$A$12:$I$95,9,FALSE))</f>
        <v>0</v>
      </c>
      <c r="T77" s="21" t="str">
        <f>IF(ISNA(VLOOKUP($E77,'CC Horseshoe BA-2'!$A$12:$G$95,7,FALSE))=TRUE,"0",VLOOKUP($E77,'CC Horseshoe BA-2'!$A$12:$G$95,7,FALSE))</f>
        <v>0</v>
      </c>
      <c r="U77" s="21" t="str">
        <f>IF(ISNA(VLOOKUP($E77,'NorAm Aspen SS'!$A$12:$G$95,7,FALSE))=TRUE,"0",VLOOKUP($E77,'NorAm Aspen SS'!$A$12:$G$95,7,FALSE))</f>
        <v>0</v>
      </c>
      <c r="V77" s="21" t="str">
        <f>IF(ISNA(VLOOKUP($E77,'JR+CC Halfpipe'!$A$12:$G$95,7,FALSE))=TRUE,"0",VLOOKUP($E77,'JR+CC Halfpipe'!$A$12:$G$95,7,FALSE))</f>
        <v>0</v>
      </c>
      <c r="W77" s="21" t="str">
        <f>IF(ISNA(VLOOKUP($E77,'JR Nat SS'!$A$12:$G$95,7,FALSE))=TRUE,"0",VLOOKUP($E77,'JR Nat SS'!$A$12:$G$95,7,FALSE))</f>
        <v>0</v>
      </c>
      <c r="X77" s="21" t="str">
        <f>IF(ISNA(VLOOKUP($E77,'JR Nat BA'!$A$12:$G$95,7,FALSE))=TRUE,"0",VLOOKUP($E77,'JR Nat BA'!$A$12:$G$95,7,FALSE))</f>
        <v>0</v>
      </c>
      <c r="Y77" s="21" t="str">
        <f>IF(ISNA(VLOOKUP($E77,'NorAm Stoneham SS'!$A$12:$G$95,7,FALSE))=TRUE,"0",VLOOKUP($E77,'NorAm Stoneham SS'!$A$12:$G$95,7,FALSE))</f>
        <v>0</v>
      </c>
      <c r="Z77" s="168" t="str">
        <f>IF(ISNA(VLOOKUP($E77,'NorAm Stoneham BA'!$A$12:$I$95,9,FALSE))=TRUE,"0",VLOOKUP($E77,'NorAm Stoneham BA'!$A$12:$I$95,9,FALSE))</f>
        <v>0</v>
      </c>
      <c r="AA77" s="21" t="str">
        <f>IF(ISNA(VLOOKUP($E77,'SR Nats SS'!$A$12:$G$95,7,FALSE))=TRUE,"0",VLOOKUP($E77,'SR Nats SS'!$A$12:$G$95,7,FALSE))</f>
        <v>0</v>
      </c>
      <c r="AB77" s="21" t="str">
        <f>IF(ISNA(VLOOKUP($E77,'SR Nats BA'!$A$12:$G$95,7,FALSE))=TRUE,"0",VLOOKUP($E77,'SR Nats BA'!$A$12:$G$95,7,FALSE))</f>
        <v>0</v>
      </c>
      <c r="AC77" s="22"/>
      <c r="AD77" s="22"/>
      <c r="AE77" s="22"/>
      <c r="AF77" s="22"/>
      <c r="AG77" s="22"/>
    </row>
    <row r="78" spans="1:33" s="85" customFormat="1" ht="19" customHeight="1" x14ac:dyDescent="0.15">
      <c r="A78" s="64" t="s">
        <v>45</v>
      </c>
      <c r="B78" s="60"/>
      <c r="C78" s="60" t="s">
        <v>32</v>
      </c>
      <c r="D78" s="60" t="s">
        <v>48</v>
      </c>
      <c r="E78" s="61" t="s">
        <v>219</v>
      </c>
      <c r="F78" s="87">
        <f>IF(ISNA(VLOOKUP($E78,'Ontario Rankings'!$E$6:$M$226,3,FALSE))=TRUE,"0",VLOOKUP($E78,'Ontario Rankings'!$E$6:$M$226,3,FALSE))</f>
        <v>66</v>
      </c>
      <c r="G78" s="21" t="str">
        <f>IF(ISNA(VLOOKUP($E78,'CC Yukon BA 2023'!$A$12:$G$95,7,FALSE))=TRUE,"0",VLOOKUP($E78,'CC Yukon BA 2023'!$A$12:$G$95,7,FALSE))</f>
        <v>0</v>
      </c>
      <c r="H78" s="21" t="str">
        <f>IF(ISNA(VLOOKUP($E78,'CC Yukon SS 2023'!$A$12:$G$95,7,FALSE))=TRUE,"0",VLOOKUP($E78,'CC Yukon SS 2023'!$A$12:$G$95,7,FALSE))</f>
        <v>0</v>
      </c>
      <c r="I78" s="21" t="str">
        <f>IF(ISNA(VLOOKUP($E78,'TT Horseshoe SS-1'!$A$12:$G$95,7,FALSE))=TRUE,"0",VLOOKUP($E78,'TT Horseshoe SS-1'!$A$12:$G$95,7,FALSE))</f>
        <v>0</v>
      </c>
      <c r="J78" s="21" t="str">
        <f>IF(ISNA(VLOOKUP($E78,'TT Horseshoe SS-2'!$A$12:$G$95,7,FALSE))=TRUE,"0",VLOOKUP($E78,'TT Horseshoe SS-2'!$A$12:$G$95,7,FALSE))</f>
        <v>0</v>
      </c>
      <c r="K78" s="21" t="str">
        <f>IF(ISNA(VLOOKUP($E78,'NorAm Copper SS'!$A$12:$G$95,7,FALSE))=TRUE,"0",VLOOKUP($E78,'NorAm Copper SS'!$A$12:$G$95,7,FALSE))</f>
        <v>0</v>
      </c>
      <c r="L78" s="21" t="str">
        <f>IF(ISNA(VLOOKUP($E78,'CC Sun Peaks BA'!$A$12:$G$95,7,FALSE))=TRUE,"0",VLOOKUP($E78,'CC Sun Peaks BA'!$A$12:$G$95,7,FALSE))</f>
        <v>0</v>
      </c>
      <c r="M78" s="21" t="str">
        <f>IF(ISNA(VLOOKUP($E78,'CC Sun Peaks SS'!$A$12:$G$95,7,FALSE))=TRUE,"0",VLOOKUP($E78,'CC Sun Peaks SS'!$A$12:$G$95,7,FALSE))</f>
        <v>0</v>
      </c>
      <c r="N78" s="21">
        <f>IF(ISNA(VLOOKUP($E78,'TT MSLM SS-1'!$A$12:$G$95,7,FALSE))=TRUE,"0",VLOOKUP($E78,'TT MSLM SS-1'!$A$12:$G$95,7,FALSE))</f>
        <v>44</v>
      </c>
      <c r="O78" s="21">
        <f>IF(ISNA(VLOOKUP($E78,'TT MSLM SS-2'!$A$12:$G$95,7,FALSE))=TRUE,"0",VLOOKUP($E78,'TT MSLM SS-2'!$A$12:$G$95,7,FALSE))</f>
        <v>31</v>
      </c>
      <c r="P78" s="21" t="str">
        <f>IF(ISNA(VLOOKUP($E78,'NorAm Aspen SS'!$A$12:$G$95,7,FALSE))=TRUE,"0",VLOOKUP($E78,'NorAm Aspen SS'!$A$12:$G$95,7,FALSE))</f>
        <v>0</v>
      </c>
      <c r="Q78" s="21">
        <f>IF(ISNA(VLOOKUP($E78,'PROV SS'!$A$12:$G$95,7,FALSE))=TRUE,"0",VLOOKUP($E78,'PROV SS'!$A$12:$G$95,7,FALSE))</f>
        <v>47</v>
      </c>
      <c r="R78" s="21">
        <f>IF(ISNA(VLOOKUP($E78,'PROV BA'!$A$12:$G$95,7,FALSE))=TRUE,"0",VLOOKUP($E78,'PROV BA'!$A$12:$G$95,7,FALSE))</f>
        <v>34</v>
      </c>
      <c r="S78" s="168" t="str">
        <f>IF(ISNA(VLOOKUP($E78,'CC Horseshoe BA-1'!$A$12:$I$95,9,FALSE))=TRUE,"0",VLOOKUP($E78,'CC Horseshoe BA-1'!$A$12:$I$95,9,FALSE))</f>
        <v>0</v>
      </c>
      <c r="T78" s="21" t="str">
        <f>IF(ISNA(VLOOKUP($E78,'CC Horseshoe BA-2'!$A$12:$G$95,7,FALSE))=TRUE,"0",VLOOKUP($E78,'CC Horseshoe BA-2'!$A$12:$G$95,7,FALSE))</f>
        <v>0</v>
      </c>
      <c r="U78" s="21" t="str">
        <f>IF(ISNA(VLOOKUP($E78,'NorAm Aspen SS'!$A$12:$G$95,7,FALSE))=TRUE,"0",VLOOKUP($E78,'NorAm Aspen SS'!$A$12:$G$95,7,FALSE))</f>
        <v>0</v>
      </c>
      <c r="V78" s="21" t="str">
        <f>IF(ISNA(VLOOKUP($E78,'JR+CC Halfpipe'!$A$12:$G$95,7,FALSE))=TRUE,"0",VLOOKUP($E78,'JR+CC Halfpipe'!$A$12:$G$95,7,FALSE))</f>
        <v>0</v>
      </c>
      <c r="W78" s="21" t="str">
        <f>IF(ISNA(VLOOKUP($E78,'JR Nat SS'!$A$12:$G$95,7,FALSE))=TRUE,"0",VLOOKUP($E78,'JR Nat SS'!$A$12:$G$95,7,FALSE))</f>
        <v>0</v>
      </c>
      <c r="X78" s="21" t="str">
        <f>IF(ISNA(VLOOKUP($E78,'JR Nat BA'!$A$12:$G$95,7,FALSE))=TRUE,"0",VLOOKUP($E78,'JR Nat BA'!$A$12:$G$95,7,FALSE))</f>
        <v>0</v>
      </c>
      <c r="Y78" s="21" t="str">
        <f>IF(ISNA(VLOOKUP($E78,'NorAm Stoneham SS'!$A$12:$G$95,7,FALSE))=TRUE,"0",VLOOKUP($E78,'NorAm Stoneham SS'!$A$12:$G$95,7,FALSE))</f>
        <v>0</v>
      </c>
      <c r="Z78" s="168" t="str">
        <f>IF(ISNA(VLOOKUP($E78,'NorAm Stoneham BA'!$A$12:$I$95,9,FALSE))=TRUE,"0",VLOOKUP($E78,'NorAm Stoneham BA'!$A$12:$I$95,9,FALSE))</f>
        <v>0</v>
      </c>
      <c r="AA78" s="21" t="str">
        <f>IF(ISNA(VLOOKUP($E78,'SR Nats SS'!$A$12:$G$95,7,FALSE))=TRUE,"0",VLOOKUP($E78,'SR Nats SS'!$A$12:$G$95,7,FALSE))</f>
        <v>0</v>
      </c>
      <c r="AB78" s="21" t="str">
        <f>IF(ISNA(VLOOKUP($E78,'SR Nats BA'!$A$12:$G$95,7,FALSE))=TRUE,"0",VLOOKUP($E78,'SR Nats BA'!$A$12:$G$95,7,FALSE))</f>
        <v>0</v>
      </c>
      <c r="AC78" s="22"/>
      <c r="AD78" s="22"/>
      <c r="AE78" s="22"/>
      <c r="AF78" s="22"/>
      <c r="AG78" s="22"/>
    </row>
    <row r="79" spans="1:33" s="85" customFormat="1" ht="19" customHeight="1" x14ac:dyDescent="0.15">
      <c r="A79" s="64" t="s">
        <v>43</v>
      </c>
      <c r="B79" s="60"/>
      <c r="C79" s="60" t="s">
        <v>32</v>
      </c>
      <c r="D79" s="60" t="s">
        <v>62</v>
      </c>
      <c r="E79" s="61" t="s">
        <v>189</v>
      </c>
      <c r="F79" s="87">
        <f>IF(ISNA(VLOOKUP($E79,'Ontario Rankings'!$E$6:$M$226,3,FALSE))=TRUE,"0",VLOOKUP($E79,'Ontario Rankings'!$E$6:$M$226,3,FALSE))</f>
        <v>67</v>
      </c>
      <c r="G79" s="21" t="str">
        <f>IF(ISNA(VLOOKUP($E79,'CC Yukon BA 2023'!$A$12:$G$95,7,FALSE))=TRUE,"0",VLOOKUP($E79,'CC Yukon BA 2023'!$A$12:$G$95,7,FALSE))</f>
        <v>0</v>
      </c>
      <c r="H79" s="21" t="str">
        <f>IF(ISNA(VLOOKUP($E79,'CC Yukon SS 2023'!$A$12:$G$95,7,FALSE))=TRUE,"0",VLOOKUP($E79,'CC Yukon SS 2023'!$A$12:$G$95,7,FALSE))</f>
        <v>0</v>
      </c>
      <c r="I79" s="21">
        <f>IF(ISNA(VLOOKUP($E79,'TT Horseshoe SS-1'!$A$12:$G$95,7,FALSE))=TRUE,"0",VLOOKUP($E79,'TT Horseshoe SS-1'!$A$12:$G$95,7,FALSE))</f>
        <v>34</v>
      </c>
      <c r="J79" s="21">
        <f>IF(ISNA(VLOOKUP($E79,'TT Horseshoe SS-2'!$A$12:$G$95,7,FALSE))=TRUE,"0",VLOOKUP($E79,'TT Horseshoe SS-2'!$A$12:$G$95,7,FALSE))</f>
        <v>31</v>
      </c>
      <c r="K79" s="21" t="str">
        <f>IF(ISNA(VLOOKUP($E79,'NorAm Copper SS'!$A$12:$G$95,7,FALSE))=TRUE,"0",VLOOKUP($E79,'NorAm Copper SS'!$A$12:$G$95,7,FALSE))</f>
        <v>0</v>
      </c>
      <c r="L79" s="21" t="str">
        <f>IF(ISNA(VLOOKUP($E79,'CC Sun Peaks BA'!$A$12:$G$95,7,FALSE))=TRUE,"0",VLOOKUP($E79,'CC Sun Peaks BA'!$A$12:$G$95,7,FALSE))</f>
        <v>0</v>
      </c>
      <c r="M79" s="21" t="str">
        <f>IF(ISNA(VLOOKUP($E79,'CC Sun Peaks SS'!$A$12:$G$95,7,FALSE))=TRUE,"0",VLOOKUP($E79,'CC Sun Peaks SS'!$A$12:$G$95,7,FALSE))</f>
        <v>0</v>
      </c>
      <c r="N79" s="21">
        <f>IF(ISNA(VLOOKUP($E79,'TT MSLM SS-1'!$A$12:$G$95,7,FALSE))=TRUE,"0",VLOOKUP($E79,'TT MSLM SS-1'!$A$12:$G$95,7,FALSE))</f>
        <v>39</v>
      </c>
      <c r="O79" s="21">
        <f>IF(ISNA(VLOOKUP($E79,'TT MSLM SS-2'!$A$12:$G$95,7,FALSE))=TRUE,"0",VLOOKUP($E79,'TT MSLM SS-2'!$A$12:$G$95,7,FALSE))</f>
        <v>39</v>
      </c>
      <c r="P79" s="21" t="str">
        <f>IF(ISNA(VLOOKUP($E79,'NorAm Aspen SS'!$A$12:$G$95,7,FALSE))=TRUE,"0",VLOOKUP($E79,'NorAm Aspen SS'!$A$12:$G$95,7,FALSE))</f>
        <v>0</v>
      </c>
      <c r="Q79" s="21">
        <f>IF(ISNA(VLOOKUP($E79,'PROV SS'!$A$12:$G$95,7,FALSE))=TRUE,"0",VLOOKUP($E79,'PROV SS'!$A$12:$G$95,7,FALSE))</f>
        <v>37</v>
      </c>
      <c r="R79" s="21">
        <f>IF(ISNA(VLOOKUP($E79,'PROV BA'!$A$12:$G$95,7,FALSE))=TRUE,"0",VLOOKUP($E79,'PROV BA'!$A$12:$G$95,7,FALSE))</f>
        <v>43</v>
      </c>
      <c r="S79" s="168" t="str">
        <f>IF(ISNA(VLOOKUP($E79,'CC Horseshoe BA-1'!$A$12:$I$95,9,FALSE))=TRUE,"0",VLOOKUP($E79,'CC Horseshoe BA-1'!$A$12:$I$95,9,FALSE))</f>
        <v>0</v>
      </c>
      <c r="T79" s="21" t="str">
        <f>IF(ISNA(VLOOKUP($E79,'CC Horseshoe BA-2'!$A$12:$G$95,7,FALSE))=TRUE,"0",VLOOKUP($E79,'CC Horseshoe BA-2'!$A$12:$G$95,7,FALSE))</f>
        <v>0</v>
      </c>
      <c r="U79" s="21" t="str">
        <f>IF(ISNA(VLOOKUP($E79,'NorAm Aspen SS'!$A$12:$G$95,7,FALSE))=TRUE,"0",VLOOKUP($E79,'NorAm Aspen SS'!$A$12:$G$95,7,FALSE))</f>
        <v>0</v>
      </c>
      <c r="V79" s="21" t="str">
        <f>IF(ISNA(VLOOKUP($E79,'JR+CC Halfpipe'!$A$12:$G$95,7,FALSE))=TRUE,"0",VLOOKUP($E79,'JR+CC Halfpipe'!$A$12:$G$95,7,FALSE))</f>
        <v>0</v>
      </c>
      <c r="W79" s="21" t="str">
        <f>IF(ISNA(VLOOKUP($E79,'JR Nat SS'!$A$12:$G$95,7,FALSE))=TRUE,"0",VLOOKUP($E79,'JR Nat SS'!$A$12:$G$95,7,FALSE))</f>
        <v>0</v>
      </c>
      <c r="X79" s="21" t="str">
        <f>IF(ISNA(VLOOKUP($E79,'JR Nat BA'!$A$12:$G$95,7,FALSE))=TRUE,"0",VLOOKUP($E79,'JR Nat BA'!$A$12:$G$95,7,FALSE))</f>
        <v>0</v>
      </c>
      <c r="Y79" s="21" t="str">
        <f>IF(ISNA(VLOOKUP($E79,'NorAm Stoneham SS'!$A$12:$G$95,7,FALSE))=TRUE,"0",VLOOKUP($E79,'NorAm Stoneham SS'!$A$12:$G$95,7,FALSE))</f>
        <v>0</v>
      </c>
      <c r="Z79" s="168" t="str">
        <f>IF(ISNA(VLOOKUP($E79,'NorAm Stoneham BA'!$A$12:$I$95,9,FALSE))=TRUE,"0",VLOOKUP($E79,'NorAm Stoneham BA'!$A$12:$I$95,9,FALSE))</f>
        <v>0</v>
      </c>
      <c r="AA79" s="21" t="str">
        <f>IF(ISNA(VLOOKUP($E79,'SR Nats SS'!$A$12:$G$95,7,FALSE))=TRUE,"0",VLOOKUP($E79,'SR Nats SS'!$A$12:$G$95,7,FALSE))</f>
        <v>0</v>
      </c>
      <c r="AB79" s="21" t="str">
        <f>IF(ISNA(VLOOKUP($E79,'SR Nats BA'!$A$12:$G$95,7,FALSE))=TRUE,"0",VLOOKUP($E79,'SR Nats BA'!$A$12:$G$95,7,FALSE))</f>
        <v>0</v>
      </c>
      <c r="AC79" s="22"/>
      <c r="AD79" s="22"/>
      <c r="AE79" s="22"/>
      <c r="AF79" s="22"/>
      <c r="AG79" s="22"/>
    </row>
    <row r="80" spans="1:33" s="85" customFormat="1" ht="19" customHeight="1" x14ac:dyDescent="0.15">
      <c r="A80" s="64" t="s">
        <v>198</v>
      </c>
      <c r="B80" s="60"/>
      <c r="C80" s="60" t="s">
        <v>32</v>
      </c>
      <c r="D80" s="60" t="s">
        <v>29</v>
      </c>
      <c r="E80" s="61" t="s">
        <v>108</v>
      </c>
      <c r="F80" s="87">
        <f>IF(ISNA(VLOOKUP($E80,'Ontario Rankings'!$E$6:$M$226,3,FALSE))=TRUE,"0",VLOOKUP($E80,'Ontario Rankings'!$E$6:$M$226,3,FALSE))</f>
        <v>68</v>
      </c>
      <c r="G80" s="21" t="str">
        <f>IF(ISNA(VLOOKUP($E80,'CC Yukon BA 2023'!$A$12:$G$95,7,FALSE))=TRUE,"0",VLOOKUP($E80,'CC Yukon BA 2023'!$A$12:$G$95,7,FALSE))</f>
        <v>0</v>
      </c>
      <c r="H80" s="21" t="str">
        <f>IF(ISNA(VLOOKUP($E80,'CC Yukon SS 2023'!$A$12:$G$95,7,FALSE))=TRUE,"0",VLOOKUP($E80,'CC Yukon SS 2023'!$A$12:$G$95,7,FALSE))</f>
        <v>0</v>
      </c>
      <c r="I80" s="21">
        <f>IF(ISNA(VLOOKUP($E80,'TT Horseshoe SS-1'!$A$12:$G$95,7,FALSE))=TRUE,"0",VLOOKUP($E80,'TT Horseshoe SS-1'!$A$12:$G$95,7,FALSE))</f>
        <v>36</v>
      </c>
      <c r="J80" s="21">
        <f>IF(ISNA(VLOOKUP($E80,'TT Horseshoe SS-2'!$A$12:$G$95,7,FALSE))=TRUE,"0",VLOOKUP($E80,'TT Horseshoe SS-2'!$A$12:$G$95,7,FALSE))</f>
        <v>37</v>
      </c>
      <c r="K80" s="21" t="str">
        <f>IF(ISNA(VLOOKUP($E80,'NorAm Copper SS'!$A$12:$G$95,7,FALSE))=TRUE,"0",VLOOKUP($E80,'NorAm Copper SS'!$A$12:$G$95,7,FALSE))</f>
        <v>0</v>
      </c>
      <c r="L80" s="21" t="str">
        <f>IF(ISNA(VLOOKUP($E80,'CC Sun Peaks BA'!$A$12:$G$95,7,FALSE))=TRUE,"0",VLOOKUP($E80,'CC Sun Peaks BA'!$A$12:$G$95,7,FALSE))</f>
        <v>0</v>
      </c>
      <c r="M80" s="21" t="str">
        <f>IF(ISNA(VLOOKUP($E80,'CC Sun Peaks SS'!$A$12:$G$95,7,FALSE))=TRUE,"0",VLOOKUP($E80,'CC Sun Peaks SS'!$A$12:$G$95,7,FALSE))</f>
        <v>0</v>
      </c>
      <c r="N80" s="21">
        <f>IF(ISNA(VLOOKUP($E80,'TT MSLM SS-1'!$A$12:$G$95,7,FALSE))=TRUE,"0",VLOOKUP($E80,'TT MSLM SS-1'!$A$12:$G$95,7,FALSE))</f>
        <v>40</v>
      </c>
      <c r="O80" s="21">
        <f>IF(ISNA(VLOOKUP($E80,'TT MSLM SS-2'!$A$12:$G$95,7,FALSE))=TRUE,"0",VLOOKUP($E80,'TT MSLM SS-2'!$A$12:$G$95,7,FALSE))</f>
        <v>37</v>
      </c>
      <c r="P80" s="21" t="str">
        <f>IF(ISNA(VLOOKUP($E80,'NorAm Aspen SS'!$A$12:$G$95,7,FALSE))=TRUE,"0",VLOOKUP($E80,'NorAm Aspen SS'!$A$12:$G$95,7,FALSE))</f>
        <v>0</v>
      </c>
      <c r="Q80" s="21">
        <f>IF(ISNA(VLOOKUP($E80,'PROV SS'!$A$12:$G$95,7,FALSE))=TRUE,"0",VLOOKUP($E80,'PROV SS'!$A$12:$G$95,7,FALSE))</f>
        <v>37</v>
      </c>
      <c r="R80" s="21">
        <f>IF(ISNA(VLOOKUP($E80,'PROV BA'!$A$12:$G$95,7,FALSE))=TRUE,"0",VLOOKUP($E80,'PROV BA'!$A$12:$G$95,7,FALSE))</f>
        <v>49</v>
      </c>
      <c r="S80" s="168" t="str">
        <f>IF(ISNA(VLOOKUP($E80,'CC Horseshoe BA-1'!$A$12:$I$95,9,FALSE))=TRUE,"0",VLOOKUP($E80,'CC Horseshoe BA-1'!$A$12:$I$95,9,FALSE))</f>
        <v>0</v>
      </c>
      <c r="T80" s="21" t="str">
        <f>IF(ISNA(VLOOKUP($E80,'CC Horseshoe BA-2'!$A$12:$G$95,7,FALSE))=TRUE,"0",VLOOKUP($E80,'CC Horseshoe BA-2'!$A$12:$G$95,7,FALSE))</f>
        <v>0</v>
      </c>
      <c r="U80" s="21" t="str">
        <f>IF(ISNA(VLOOKUP($E80,'NorAm Aspen SS'!$A$12:$G$95,7,FALSE))=TRUE,"0",VLOOKUP($E80,'NorAm Aspen SS'!$A$12:$G$95,7,FALSE))</f>
        <v>0</v>
      </c>
      <c r="V80" s="21" t="str">
        <f>IF(ISNA(VLOOKUP($E80,'JR+CC Halfpipe'!$A$12:$G$95,7,FALSE))=TRUE,"0",VLOOKUP($E80,'JR+CC Halfpipe'!$A$12:$G$95,7,FALSE))</f>
        <v>0</v>
      </c>
      <c r="W80" s="21" t="str">
        <f>IF(ISNA(VLOOKUP($E80,'JR Nat SS'!$A$12:$G$95,7,FALSE))=TRUE,"0",VLOOKUP($E80,'JR Nat SS'!$A$12:$G$95,7,FALSE))</f>
        <v>0</v>
      </c>
      <c r="X80" s="21" t="str">
        <f>IF(ISNA(VLOOKUP($E80,'JR Nat BA'!$A$12:$G$95,7,FALSE))=TRUE,"0",VLOOKUP($E80,'JR Nat BA'!$A$12:$G$95,7,FALSE))</f>
        <v>0</v>
      </c>
      <c r="Y80" s="21" t="str">
        <f>IF(ISNA(VLOOKUP($E80,'NorAm Stoneham SS'!$A$12:$G$95,7,FALSE))=TRUE,"0",VLOOKUP($E80,'NorAm Stoneham SS'!$A$12:$G$95,7,FALSE))</f>
        <v>0</v>
      </c>
      <c r="Z80" s="168" t="str">
        <f>IF(ISNA(VLOOKUP($E80,'NorAm Stoneham BA'!$A$12:$I$95,9,FALSE))=TRUE,"0",VLOOKUP($E80,'NorAm Stoneham BA'!$A$12:$I$95,9,FALSE))</f>
        <v>0</v>
      </c>
      <c r="AA80" s="21" t="str">
        <f>IF(ISNA(VLOOKUP($E80,'SR Nats SS'!$A$12:$G$95,7,FALSE))=TRUE,"0",VLOOKUP($E80,'SR Nats SS'!$A$12:$G$95,7,FALSE))</f>
        <v>0</v>
      </c>
      <c r="AB80" s="21" t="str">
        <f>IF(ISNA(VLOOKUP($E80,'SR Nats BA'!$A$12:$G$95,7,FALSE))=TRUE,"0",VLOOKUP($E80,'SR Nats BA'!$A$12:$G$95,7,FALSE))</f>
        <v>0</v>
      </c>
      <c r="AC80" s="22"/>
      <c r="AD80" s="22"/>
      <c r="AE80" s="22"/>
      <c r="AF80" s="22"/>
      <c r="AG80" s="22"/>
    </row>
    <row r="81" spans="1:33" s="23" customFormat="1" ht="19" customHeight="1" x14ac:dyDescent="0.15">
      <c r="A81" s="64" t="s">
        <v>43</v>
      </c>
      <c r="B81" s="60"/>
      <c r="C81" s="60" t="s">
        <v>32</v>
      </c>
      <c r="D81" s="60" t="s">
        <v>27</v>
      </c>
      <c r="E81" s="61" t="s">
        <v>175</v>
      </c>
      <c r="F81" s="87">
        <f>IF(ISNA(VLOOKUP($E81,'Ontario Rankings'!$E$6:$M$226,3,FALSE))=TRUE,"0",VLOOKUP($E81,'Ontario Rankings'!$E$6:$M$226,3,FALSE))</f>
        <v>69</v>
      </c>
      <c r="G81" s="21" t="str">
        <f>IF(ISNA(VLOOKUP($E81,'CC Yukon BA 2023'!$A$12:$G$95,7,FALSE))=TRUE,"0",VLOOKUP($E81,'CC Yukon BA 2023'!$A$12:$G$95,7,FALSE))</f>
        <v>0</v>
      </c>
      <c r="H81" s="21" t="str">
        <f>IF(ISNA(VLOOKUP($E81,'CC Yukon SS 2023'!$A$12:$G$95,7,FALSE))=TRUE,"0",VLOOKUP($E81,'CC Yukon SS 2023'!$A$12:$G$95,7,FALSE))</f>
        <v>0</v>
      </c>
      <c r="I81" s="21">
        <f>IF(ISNA(VLOOKUP($E81,'TT Horseshoe SS-1'!$A$12:$G$95,7,FALSE))=TRUE,"0",VLOOKUP($E81,'TT Horseshoe SS-1'!$A$12:$G$95,7,FALSE))</f>
        <v>21</v>
      </c>
      <c r="J81" s="21">
        <f>IF(ISNA(VLOOKUP($E81,'TT Horseshoe SS-2'!$A$12:$G$95,7,FALSE))=TRUE,"0",VLOOKUP($E81,'TT Horseshoe SS-2'!$A$12:$G$95,7,FALSE))</f>
        <v>41</v>
      </c>
      <c r="K81" s="21" t="str">
        <f>IF(ISNA(VLOOKUP($E81,'NorAm Copper SS'!$A$12:$G$95,7,FALSE))=TRUE,"0",VLOOKUP($E81,'NorAm Copper SS'!$A$12:$G$95,7,FALSE))</f>
        <v>0</v>
      </c>
      <c r="L81" s="21" t="str">
        <f>IF(ISNA(VLOOKUP($E81,'CC Sun Peaks BA'!$A$12:$G$95,7,FALSE))=TRUE,"0",VLOOKUP($E81,'CC Sun Peaks BA'!$A$12:$G$95,7,FALSE))</f>
        <v>0</v>
      </c>
      <c r="M81" s="21" t="str">
        <f>IF(ISNA(VLOOKUP($E81,'CC Sun Peaks SS'!$A$12:$G$95,7,FALSE))=TRUE,"0",VLOOKUP($E81,'CC Sun Peaks SS'!$A$12:$G$95,7,FALSE))</f>
        <v>0</v>
      </c>
      <c r="N81" s="21" t="str">
        <f>IF(ISNA(VLOOKUP($E81,'TT MSLM SS-1'!$A$12:$G$95,7,FALSE))=TRUE,"0",VLOOKUP($E81,'TT MSLM SS-1'!$A$12:$G$95,7,FALSE))</f>
        <v>DNS</v>
      </c>
      <c r="O81" s="21" t="str">
        <f>IF(ISNA(VLOOKUP($E81,'TT MSLM SS-2'!$A$12:$G$95,7,FALSE))=TRUE,"0",VLOOKUP($E81,'TT MSLM SS-2'!$A$12:$G$95,7,FALSE))</f>
        <v>DNS</v>
      </c>
      <c r="P81" s="21" t="str">
        <f>IF(ISNA(VLOOKUP($E81,'NorAm Aspen SS'!$A$12:$G$95,7,FALSE))=TRUE,"0",VLOOKUP($E81,'NorAm Aspen SS'!$A$12:$G$95,7,FALSE))</f>
        <v>0</v>
      </c>
      <c r="Q81" s="21">
        <f>IF(ISNA(VLOOKUP($E81,'PROV SS'!$A$12:$G$95,7,FALSE))=TRUE,"0",VLOOKUP($E81,'PROV SS'!$A$12:$G$95,7,FALSE))</f>
        <v>50</v>
      </c>
      <c r="R81" s="21">
        <f>IF(ISNA(VLOOKUP($E81,'PROV BA'!$A$12:$G$95,7,FALSE))=TRUE,"0",VLOOKUP($E81,'PROV BA'!$A$12:$G$95,7,FALSE))</f>
        <v>51</v>
      </c>
      <c r="S81" s="168" t="str">
        <f>IF(ISNA(VLOOKUP($E81,'CC Horseshoe BA-1'!$A$12:$I$95,9,FALSE))=TRUE,"0",VLOOKUP($E81,'CC Horseshoe BA-1'!$A$12:$I$95,9,FALSE))</f>
        <v>0</v>
      </c>
      <c r="T81" s="21" t="str">
        <f>IF(ISNA(VLOOKUP($E81,'CC Horseshoe BA-2'!$A$12:$G$95,7,FALSE))=TRUE,"0",VLOOKUP($E81,'CC Horseshoe BA-2'!$A$12:$G$95,7,FALSE))</f>
        <v>0</v>
      </c>
      <c r="U81" s="21" t="str">
        <f>IF(ISNA(VLOOKUP($E81,'NorAm Aspen SS'!$A$12:$G$95,7,FALSE))=TRUE,"0",VLOOKUP($E81,'NorAm Aspen SS'!$A$12:$G$95,7,FALSE))</f>
        <v>0</v>
      </c>
      <c r="V81" s="21" t="str">
        <f>IF(ISNA(VLOOKUP($E81,'JR+CC Halfpipe'!$A$12:$G$95,7,FALSE))=TRUE,"0",VLOOKUP($E81,'JR+CC Halfpipe'!$A$12:$G$95,7,FALSE))</f>
        <v>0</v>
      </c>
      <c r="W81" s="21" t="str">
        <f>IF(ISNA(VLOOKUP($E81,'JR Nat SS'!$A$12:$G$95,7,FALSE))=TRUE,"0",VLOOKUP($E81,'JR Nat SS'!$A$12:$G$95,7,FALSE))</f>
        <v>0</v>
      </c>
      <c r="X81" s="21" t="str">
        <f>IF(ISNA(VLOOKUP($E81,'JR Nat BA'!$A$12:$G$95,7,FALSE))=TRUE,"0",VLOOKUP($E81,'JR Nat BA'!$A$12:$G$95,7,FALSE))</f>
        <v>0</v>
      </c>
      <c r="Y81" s="21" t="str">
        <f>IF(ISNA(VLOOKUP($E81,'NorAm Stoneham SS'!$A$12:$G$95,7,FALSE))=TRUE,"0",VLOOKUP($E81,'NorAm Stoneham SS'!$A$12:$G$95,7,FALSE))</f>
        <v>0</v>
      </c>
      <c r="Z81" s="168" t="str">
        <f>IF(ISNA(VLOOKUP($E81,'NorAm Stoneham BA'!$A$12:$I$95,9,FALSE))=TRUE,"0",VLOOKUP($E81,'NorAm Stoneham BA'!$A$12:$I$95,9,FALSE))</f>
        <v>0</v>
      </c>
      <c r="AA81" s="21" t="str">
        <f>IF(ISNA(VLOOKUP($E81,'SR Nats SS'!$A$12:$G$95,7,FALSE))=TRUE,"0",VLOOKUP($E81,'SR Nats SS'!$A$12:$G$95,7,FALSE))</f>
        <v>0</v>
      </c>
      <c r="AB81" s="21" t="str">
        <f>IF(ISNA(VLOOKUP($E81,'SR Nats BA'!$A$12:$G$95,7,FALSE))=TRUE,"0",VLOOKUP($E81,'SR Nats BA'!$A$12:$G$95,7,FALSE))</f>
        <v>0</v>
      </c>
      <c r="AC81" s="22"/>
      <c r="AD81" s="22"/>
      <c r="AE81" s="22"/>
      <c r="AF81" s="22"/>
      <c r="AG81" s="22"/>
    </row>
    <row r="82" spans="1:33" ht="19" customHeight="1" x14ac:dyDescent="0.15">
      <c r="A82" s="64" t="s">
        <v>198</v>
      </c>
      <c r="B82" s="60"/>
      <c r="C82" s="60" t="s">
        <v>32</v>
      </c>
      <c r="D82" s="60" t="s">
        <v>48</v>
      </c>
      <c r="E82" s="61" t="s">
        <v>172</v>
      </c>
      <c r="F82" s="87">
        <f>IF(ISNA(VLOOKUP($E82,'Ontario Rankings'!$E$6:$M$226,3,FALSE))=TRUE,"0",VLOOKUP($E82,'Ontario Rankings'!$E$6:$M$226,3,FALSE))</f>
        <v>70</v>
      </c>
      <c r="G82" s="21" t="str">
        <f>IF(ISNA(VLOOKUP($E82,'CC Yukon BA 2023'!$A$12:$G$95,7,FALSE))=TRUE,"0",VLOOKUP($E82,'CC Yukon BA 2023'!$A$12:$G$95,7,FALSE))</f>
        <v>0</v>
      </c>
      <c r="H82" s="21" t="str">
        <f>IF(ISNA(VLOOKUP($E82,'CC Yukon SS 2023'!$A$12:$G$95,7,FALSE))=TRUE,"0",VLOOKUP($E82,'CC Yukon SS 2023'!$A$12:$G$95,7,FALSE))</f>
        <v>0</v>
      </c>
      <c r="I82" s="21">
        <f>IF(ISNA(VLOOKUP($E82,'TT Horseshoe SS-1'!$A$12:$G$95,7,FALSE))=TRUE,"0",VLOOKUP($E82,'TT Horseshoe SS-1'!$A$12:$G$95,7,FALSE))</f>
        <v>18</v>
      </c>
      <c r="J82" s="21">
        <f>IF(ISNA(VLOOKUP($E82,'TT Horseshoe SS-2'!$A$12:$G$95,7,FALSE))=TRUE,"0",VLOOKUP($E82,'TT Horseshoe SS-2'!$A$12:$G$95,7,FALSE))</f>
        <v>19</v>
      </c>
      <c r="K82" s="21" t="str">
        <f>IF(ISNA(VLOOKUP($E82,'NorAm Copper SS'!$A$12:$G$95,7,FALSE))=TRUE,"0",VLOOKUP($E82,'NorAm Copper SS'!$A$12:$G$95,7,FALSE))</f>
        <v>0</v>
      </c>
      <c r="L82" s="21" t="str">
        <f>IF(ISNA(VLOOKUP($E82,'CC Sun Peaks BA'!$A$12:$G$95,7,FALSE))=TRUE,"0",VLOOKUP($E82,'CC Sun Peaks BA'!$A$12:$G$95,7,FALSE))</f>
        <v>0</v>
      </c>
      <c r="M82" s="21" t="str">
        <f>IF(ISNA(VLOOKUP($E82,'CC Sun Peaks SS'!$A$12:$G$95,7,FALSE))=TRUE,"0",VLOOKUP($E82,'CC Sun Peaks SS'!$A$12:$G$95,7,FALSE))</f>
        <v>0</v>
      </c>
      <c r="N82" s="21" t="str">
        <f>IF(ISNA(VLOOKUP($E82,'TT MSLM SS-1'!$A$12:$G$95,7,FALSE))=TRUE,"0",VLOOKUP($E82,'TT MSLM SS-1'!$A$12:$G$95,7,FALSE))</f>
        <v>0</v>
      </c>
      <c r="O82" s="21" t="str">
        <f>IF(ISNA(VLOOKUP($E82,'TT MSLM SS-2'!$A$12:$G$95,7,FALSE))=TRUE,"0",VLOOKUP($E82,'TT MSLM SS-2'!$A$12:$G$95,7,FALSE))</f>
        <v>0</v>
      </c>
      <c r="P82" s="21" t="str">
        <f>IF(ISNA(VLOOKUP($E82,'NorAm Aspen SS'!$A$12:$G$95,7,FALSE))=TRUE,"0",VLOOKUP($E82,'NorAm Aspen SS'!$A$12:$G$95,7,FALSE))</f>
        <v>0</v>
      </c>
      <c r="Q82" s="21" t="str">
        <f>IF(ISNA(VLOOKUP($E82,'PROV SS'!$A$12:$G$95,7,FALSE))=TRUE,"0",VLOOKUP($E82,'PROV SS'!$A$12:$G$95,7,FALSE))</f>
        <v>DNS</v>
      </c>
      <c r="R82" s="21" t="str">
        <f>IF(ISNA(VLOOKUP($E82,'PROV BA'!$A$12:$G$95,7,FALSE))=TRUE,"0",VLOOKUP($E82,'PROV BA'!$A$12:$G$95,7,FALSE))</f>
        <v>DNS</v>
      </c>
      <c r="S82" s="168" t="str">
        <f>IF(ISNA(VLOOKUP($E82,'CC Horseshoe BA-1'!$A$12:$I$95,9,FALSE))=TRUE,"0",VLOOKUP($E82,'CC Horseshoe BA-1'!$A$12:$I$95,9,FALSE))</f>
        <v>0</v>
      </c>
      <c r="T82" s="21" t="str">
        <f>IF(ISNA(VLOOKUP($E82,'CC Horseshoe BA-2'!$A$12:$G$95,7,FALSE))=TRUE,"0",VLOOKUP($E82,'CC Horseshoe BA-2'!$A$12:$G$95,7,FALSE))</f>
        <v>0</v>
      </c>
      <c r="U82" s="21" t="str">
        <f>IF(ISNA(VLOOKUP($E82,'NorAm Aspen SS'!$A$12:$G$95,7,FALSE))=TRUE,"0",VLOOKUP($E82,'NorAm Aspen SS'!$A$12:$G$95,7,FALSE))</f>
        <v>0</v>
      </c>
      <c r="V82" s="21" t="str">
        <f>IF(ISNA(VLOOKUP($E82,'JR+CC Halfpipe'!$A$12:$G$95,7,FALSE))=TRUE,"0",VLOOKUP($E82,'JR+CC Halfpipe'!$A$12:$G$95,7,FALSE))</f>
        <v>0</v>
      </c>
      <c r="W82" s="21" t="str">
        <f>IF(ISNA(VLOOKUP($E82,'JR Nat SS'!$A$12:$G$95,7,FALSE))=TRUE,"0",VLOOKUP($E82,'JR Nat SS'!$A$12:$G$95,7,FALSE))</f>
        <v>0</v>
      </c>
      <c r="X82" s="21" t="str">
        <f>IF(ISNA(VLOOKUP($E82,'JR Nat BA'!$A$12:$G$95,7,FALSE))=TRUE,"0",VLOOKUP($E82,'JR Nat BA'!$A$12:$G$95,7,FALSE))</f>
        <v>0</v>
      </c>
      <c r="Y82" s="21" t="str">
        <f>IF(ISNA(VLOOKUP($E82,'NorAm Stoneham SS'!$A$12:$G$95,7,FALSE))=TRUE,"0",VLOOKUP($E82,'NorAm Stoneham SS'!$A$12:$G$95,7,FALSE))</f>
        <v>0</v>
      </c>
      <c r="Z82" s="168" t="str">
        <f>IF(ISNA(VLOOKUP($E82,'NorAm Stoneham BA'!$A$12:$I$95,9,FALSE))=TRUE,"0",VLOOKUP($E82,'NorAm Stoneham BA'!$A$12:$I$95,9,FALSE))</f>
        <v>0</v>
      </c>
      <c r="AA82" s="21" t="str">
        <f>IF(ISNA(VLOOKUP($E82,'SR Nats SS'!$A$12:$G$95,7,FALSE))=TRUE,"0",VLOOKUP($E82,'SR Nats SS'!$A$12:$G$95,7,FALSE))</f>
        <v>0</v>
      </c>
      <c r="AB82" s="21" t="str">
        <f>IF(ISNA(VLOOKUP($E82,'SR Nats BA'!$A$12:$G$95,7,FALSE))=TRUE,"0",VLOOKUP($E82,'SR Nats BA'!$A$12:$G$95,7,FALSE))</f>
        <v>0</v>
      </c>
      <c r="AC82" s="22"/>
      <c r="AD82" s="22"/>
      <c r="AE82" s="22"/>
      <c r="AF82" s="22"/>
      <c r="AG82" s="22"/>
    </row>
    <row r="83" spans="1:33" ht="19" customHeight="1" x14ac:dyDescent="0.15">
      <c r="A83" s="64" t="s">
        <v>198</v>
      </c>
      <c r="B83" s="60"/>
      <c r="C83" s="60" t="s">
        <v>32</v>
      </c>
      <c r="D83" s="60" t="s">
        <v>59</v>
      </c>
      <c r="E83" s="61" t="s">
        <v>188</v>
      </c>
      <c r="F83" s="87">
        <f>IF(ISNA(VLOOKUP($E83,'Ontario Rankings'!$E$6:$M$226,3,FALSE))=TRUE,"0",VLOOKUP($E83,'Ontario Rankings'!$E$6:$M$226,3,FALSE))</f>
        <v>71</v>
      </c>
      <c r="G83" s="21" t="str">
        <f>IF(ISNA(VLOOKUP($E83,'CC Yukon BA 2023'!$A$12:$G$95,7,FALSE))=TRUE,"0",VLOOKUP($E83,'CC Yukon BA 2023'!$A$12:$G$95,7,FALSE))</f>
        <v>0</v>
      </c>
      <c r="H83" s="21" t="str">
        <f>IF(ISNA(VLOOKUP($E83,'CC Yukon SS 2023'!$A$12:$G$95,7,FALSE))=TRUE,"0",VLOOKUP($E83,'CC Yukon SS 2023'!$A$12:$G$95,7,FALSE))</f>
        <v>0</v>
      </c>
      <c r="I83" s="21">
        <f>IF(ISNA(VLOOKUP($E83,'TT Horseshoe SS-1'!$A$12:$G$95,7,FALSE))=TRUE,"0",VLOOKUP($E83,'TT Horseshoe SS-1'!$A$12:$G$95,7,FALSE))</f>
        <v>33</v>
      </c>
      <c r="J83" s="21">
        <f>IF(ISNA(VLOOKUP($E83,'TT Horseshoe SS-2'!$A$12:$G$95,7,FALSE))=TRUE,"0",VLOOKUP($E83,'TT Horseshoe SS-2'!$A$12:$G$95,7,FALSE))</f>
        <v>32</v>
      </c>
      <c r="K83" s="21" t="str">
        <f>IF(ISNA(VLOOKUP($E83,'NorAm Copper SS'!$A$12:$G$95,7,FALSE))=TRUE,"0",VLOOKUP($E83,'NorAm Copper SS'!$A$12:$G$95,7,FALSE))</f>
        <v>0</v>
      </c>
      <c r="L83" s="21" t="str">
        <f>IF(ISNA(VLOOKUP($E83,'CC Sun Peaks BA'!$A$12:$G$95,7,FALSE))=TRUE,"0",VLOOKUP($E83,'CC Sun Peaks BA'!$A$12:$G$95,7,FALSE))</f>
        <v>0</v>
      </c>
      <c r="M83" s="21" t="str">
        <f>IF(ISNA(VLOOKUP($E83,'CC Sun Peaks SS'!$A$12:$G$95,7,FALSE))=TRUE,"0",VLOOKUP($E83,'CC Sun Peaks SS'!$A$12:$G$95,7,FALSE))</f>
        <v>0</v>
      </c>
      <c r="N83" s="21" t="str">
        <f>IF(ISNA(VLOOKUP($E83,'TT MSLM SS-1'!$A$12:$G$95,7,FALSE))=TRUE,"0",VLOOKUP($E83,'TT MSLM SS-1'!$A$12:$G$95,7,FALSE))</f>
        <v>0</v>
      </c>
      <c r="O83" s="21" t="str">
        <f>IF(ISNA(VLOOKUP($E83,'TT MSLM SS-2'!$A$12:$G$95,7,FALSE))=TRUE,"0",VLOOKUP($E83,'TT MSLM SS-2'!$A$12:$G$95,7,FALSE))</f>
        <v>0</v>
      </c>
      <c r="P83" s="21" t="str">
        <f>IF(ISNA(VLOOKUP($E83,'NorAm Aspen SS'!$A$12:$G$95,7,FALSE))=TRUE,"0",VLOOKUP($E83,'NorAm Aspen SS'!$A$12:$G$95,7,FALSE))</f>
        <v>0</v>
      </c>
      <c r="Q83" s="21">
        <f>IF(ISNA(VLOOKUP($E83,'PROV SS'!$A$12:$G$95,7,FALSE))=TRUE,"0",VLOOKUP($E83,'PROV SS'!$A$12:$G$95,7,FALSE))</f>
        <v>58</v>
      </c>
      <c r="R83" s="21">
        <f>IF(ISNA(VLOOKUP($E83,'PROV BA'!$A$12:$G$95,7,FALSE))=TRUE,"0",VLOOKUP($E83,'PROV BA'!$A$12:$G$95,7,FALSE))</f>
        <v>46</v>
      </c>
      <c r="S83" s="168" t="str">
        <f>IF(ISNA(VLOOKUP($E83,'CC Horseshoe BA-1'!$A$12:$I$95,9,FALSE))=TRUE,"0",VLOOKUP($E83,'CC Horseshoe BA-1'!$A$12:$I$95,9,FALSE))</f>
        <v>0</v>
      </c>
      <c r="T83" s="21" t="str">
        <f>IF(ISNA(VLOOKUP($E83,'CC Horseshoe BA-2'!$A$12:$G$95,7,FALSE))=TRUE,"0",VLOOKUP($E83,'CC Horseshoe BA-2'!$A$12:$G$95,7,FALSE))</f>
        <v>0</v>
      </c>
      <c r="U83" s="21" t="str">
        <f>IF(ISNA(VLOOKUP($E83,'NorAm Aspen SS'!$A$12:$G$95,7,FALSE))=TRUE,"0",VLOOKUP($E83,'NorAm Aspen SS'!$A$12:$G$95,7,FALSE))</f>
        <v>0</v>
      </c>
      <c r="V83" s="21" t="str">
        <f>IF(ISNA(VLOOKUP($E83,'JR+CC Halfpipe'!$A$12:$G$95,7,FALSE))=TRUE,"0",VLOOKUP($E83,'JR+CC Halfpipe'!$A$12:$G$95,7,FALSE))</f>
        <v>0</v>
      </c>
      <c r="W83" s="21" t="str">
        <f>IF(ISNA(VLOOKUP($E83,'JR Nat SS'!$A$12:$G$95,7,FALSE))=TRUE,"0",VLOOKUP($E83,'JR Nat SS'!$A$12:$G$95,7,FALSE))</f>
        <v>0</v>
      </c>
      <c r="X83" s="21" t="str">
        <f>IF(ISNA(VLOOKUP($E83,'JR Nat BA'!$A$12:$G$95,7,FALSE))=TRUE,"0",VLOOKUP($E83,'JR Nat BA'!$A$12:$G$95,7,FALSE))</f>
        <v>0</v>
      </c>
      <c r="Y83" s="21" t="str">
        <f>IF(ISNA(VLOOKUP($E83,'NorAm Stoneham SS'!$A$12:$G$95,7,FALSE))=TRUE,"0",VLOOKUP($E83,'NorAm Stoneham SS'!$A$12:$G$95,7,FALSE))</f>
        <v>0</v>
      </c>
      <c r="Z83" s="168" t="str">
        <f>IF(ISNA(VLOOKUP($E83,'NorAm Stoneham BA'!$A$12:$I$95,9,FALSE))=TRUE,"0",VLOOKUP($E83,'NorAm Stoneham BA'!$A$12:$I$95,9,FALSE))</f>
        <v>0</v>
      </c>
      <c r="AA83" s="21" t="str">
        <f>IF(ISNA(VLOOKUP($E83,'SR Nats SS'!$A$12:$G$95,7,FALSE))=TRUE,"0",VLOOKUP($E83,'SR Nats SS'!$A$12:$G$95,7,FALSE))</f>
        <v>0</v>
      </c>
      <c r="AB83" s="21" t="str">
        <f>IF(ISNA(VLOOKUP($E83,'SR Nats BA'!$A$12:$G$95,7,FALSE))=TRUE,"0",VLOOKUP($E83,'SR Nats BA'!$A$12:$G$95,7,FALSE))</f>
        <v>0</v>
      </c>
      <c r="AC83" s="22"/>
      <c r="AD83" s="22"/>
      <c r="AE83" s="22"/>
      <c r="AF83" s="22"/>
      <c r="AG83" s="22"/>
    </row>
    <row r="84" spans="1:33" ht="19" customHeight="1" x14ac:dyDescent="0.15">
      <c r="A84" s="64" t="s">
        <v>51</v>
      </c>
      <c r="B84" s="60"/>
      <c r="C84" s="60" t="s">
        <v>32</v>
      </c>
      <c r="D84" s="60" t="s">
        <v>48</v>
      </c>
      <c r="E84" s="61" t="s">
        <v>191</v>
      </c>
      <c r="F84" s="87">
        <f>IF(ISNA(VLOOKUP($E84,'Ontario Rankings'!$E$6:$M$226,3,FALSE))=TRUE,"0",VLOOKUP($E84,'Ontario Rankings'!$E$6:$M$226,3,FALSE))</f>
        <v>72</v>
      </c>
      <c r="G84" s="21" t="str">
        <f>IF(ISNA(VLOOKUP($E84,'CC Yukon BA 2023'!$A$12:$G$95,7,FALSE))=TRUE,"0",VLOOKUP($E84,'CC Yukon BA 2023'!$A$12:$G$95,7,FALSE))</f>
        <v>0</v>
      </c>
      <c r="H84" s="21" t="str">
        <f>IF(ISNA(VLOOKUP($E84,'CC Yukon SS 2023'!$A$12:$G$95,7,FALSE))=TRUE,"0",VLOOKUP($E84,'CC Yukon SS 2023'!$A$12:$G$95,7,FALSE))</f>
        <v>0</v>
      </c>
      <c r="I84" s="21">
        <f>IF(ISNA(VLOOKUP($E84,'TT Horseshoe SS-1'!$A$12:$G$95,7,FALSE))=TRUE,"0",VLOOKUP($E84,'TT Horseshoe SS-1'!$A$12:$G$95,7,FALSE))</f>
        <v>38</v>
      </c>
      <c r="J84" s="21">
        <f>IF(ISNA(VLOOKUP($E84,'TT Horseshoe SS-2'!$A$12:$G$95,7,FALSE))=TRUE,"0",VLOOKUP($E84,'TT Horseshoe SS-2'!$A$12:$G$95,7,FALSE))</f>
        <v>34</v>
      </c>
      <c r="K84" s="21" t="str">
        <f>IF(ISNA(VLOOKUP($E84,'NorAm Copper SS'!$A$12:$G$95,7,FALSE))=TRUE,"0",VLOOKUP($E84,'NorAm Copper SS'!$A$12:$G$95,7,FALSE))</f>
        <v>0</v>
      </c>
      <c r="L84" s="21" t="str">
        <f>IF(ISNA(VLOOKUP($E84,'CC Sun Peaks BA'!$A$12:$G$95,7,FALSE))=TRUE,"0",VLOOKUP($E84,'CC Sun Peaks BA'!$A$12:$G$95,7,FALSE))</f>
        <v>0</v>
      </c>
      <c r="M84" s="21" t="str">
        <f>IF(ISNA(VLOOKUP($E84,'CC Sun Peaks SS'!$A$12:$G$95,7,FALSE))=TRUE,"0",VLOOKUP($E84,'CC Sun Peaks SS'!$A$12:$G$95,7,FALSE))</f>
        <v>0</v>
      </c>
      <c r="N84" s="21">
        <f>IF(ISNA(VLOOKUP($E84,'TT MSLM SS-1'!$A$12:$G$95,7,FALSE))=TRUE,"0",VLOOKUP($E84,'TT MSLM SS-1'!$A$12:$G$95,7,FALSE))</f>
        <v>42</v>
      </c>
      <c r="O84" s="21">
        <f>IF(ISNA(VLOOKUP($E84,'TT MSLM SS-2'!$A$12:$G$95,7,FALSE))=TRUE,"0",VLOOKUP($E84,'TT MSLM SS-2'!$A$12:$G$95,7,FALSE))</f>
        <v>36</v>
      </c>
      <c r="P84" s="21" t="str">
        <f>IF(ISNA(VLOOKUP($E84,'NorAm Aspen SS'!$A$12:$G$95,7,FALSE))=TRUE,"0",VLOOKUP($E84,'NorAm Aspen SS'!$A$12:$G$95,7,FALSE))</f>
        <v>0</v>
      </c>
      <c r="Q84" s="21">
        <f>IF(ISNA(VLOOKUP($E84,'PROV SS'!$A$12:$G$95,7,FALSE))=TRUE,"0",VLOOKUP($E84,'PROV SS'!$A$12:$G$95,7,FALSE))</f>
        <v>49</v>
      </c>
      <c r="R84" s="21">
        <f>IF(ISNA(VLOOKUP($E84,'PROV BA'!$A$12:$G$95,7,FALSE))=TRUE,"0",VLOOKUP($E84,'PROV BA'!$A$12:$G$95,7,FALSE))</f>
        <v>50</v>
      </c>
      <c r="S84" s="168" t="str">
        <f>IF(ISNA(VLOOKUP($E84,'CC Horseshoe BA-1'!$A$12:$I$95,9,FALSE))=TRUE,"0",VLOOKUP($E84,'CC Horseshoe BA-1'!$A$12:$I$95,9,FALSE))</f>
        <v>0</v>
      </c>
      <c r="T84" s="21" t="str">
        <f>IF(ISNA(VLOOKUP($E84,'CC Horseshoe BA-2'!$A$12:$G$95,7,FALSE))=TRUE,"0",VLOOKUP($E84,'CC Horseshoe BA-2'!$A$12:$G$95,7,FALSE))</f>
        <v>0</v>
      </c>
      <c r="U84" s="21" t="str">
        <f>IF(ISNA(VLOOKUP($E84,'NorAm Aspen SS'!$A$12:$G$95,7,FALSE))=TRUE,"0",VLOOKUP($E84,'NorAm Aspen SS'!$A$12:$G$95,7,FALSE))</f>
        <v>0</v>
      </c>
      <c r="V84" s="21" t="str">
        <f>IF(ISNA(VLOOKUP($E84,'JR+CC Halfpipe'!$A$12:$G$95,7,FALSE))=TRUE,"0",VLOOKUP($E84,'JR+CC Halfpipe'!$A$12:$G$95,7,FALSE))</f>
        <v>0</v>
      </c>
      <c r="W84" s="21" t="str">
        <f>IF(ISNA(VLOOKUP($E84,'JR Nat SS'!$A$12:$G$95,7,FALSE))=TRUE,"0",VLOOKUP($E84,'JR Nat SS'!$A$12:$G$95,7,FALSE))</f>
        <v>0</v>
      </c>
      <c r="X84" s="21" t="str">
        <f>IF(ISNA(VLOOKUP($E84,'JR Nat BA'!$A$12:$G$95,7,FALSE))=TRUE,"0",VLOOKUP($E84,'JR Nat BA'!$A$12:$G$95,7,FALSE))</f>
        <v>0</v>
      </c>
      <c r="Y84" s="21" t="str">
        <f>IF(ISNA(VLOOKUP($E84,'NorAm Stoneham SS'!$A$12:$G$95,7,FALSE))=TRUE,"0",VLOOKUP($E84,'NorAm Stoneham SS'!$A$12:$G$95,7,FALSE))</f>
        <v>0</v>
      </c>
      <c r="Z84" s="168" t="str">
        <f>IF(ISNA(VLOOKUP($E84,'NorAm Stoneham BA'!$A$12:$I$95,9,FALSE))=TRUE,"0",VLOOKUP($E84,'NorAm Stoneham BA'!$A$12:$I$95,9,FALSE))</f>
        <v>0</v>
      </c>
      <c r="AA84" s="21" t="str">
        <f>IF(ISNA(VLOOKUP($E84,'SR Nats SS'!$A$12:$G$95,7,FALSE))=TRUE,"0",VLOOKUP($E84,'SR Nats SS'!$A$12:$G$95,7,FALSE))</f>
        <v>0</v>
      </c>
      <c r="AB84" s="21" t="str">
        <f>IF(ISNA(VLOOKUP($E84,'SR Nats BA'!$A$12:$G$95,7,FALSE))=TRUE,"0",VLOOKUP($E84,'SR Nats BA'!$A$12:$G$95,7,FALSE))</f>
        <v>0</v>
      </c>
      <c r="AC84" s="22"/>
      <c r="AD84" s="22"/>
      <c r="AE84" s="22"/>
      <c r="AF84" s="22"/>
      <c r="AG84" s="22"/>
    </row>
    <row r="85" spans="1:33" ht="19" customHeight="1" x14ac:dyDescent="0.15">
      <c r="A85" s="64" t="s">
        <v>45</v>
      </c>
      <c r="B85" s="60"/>
      <c r="C85" s="60" t="s">
        <v>32</v>
      </c>
      <c r="D85" s="60" t="s">
        <v>62</v>
      </c>
      <c r="E85" s="61" t="s">
        <v>211</v>
      </c>
      <c r="F85" s="87">
        <f>IF(ISNA(VLOOKUP($E85,'Ontario Rankings'!$E$6:$M$226,3,FALSE))=TRUE,"0",VLOOKUP($E85,'Ontario Rankings'!$E$6:$M$226,3,FALSE))</f>
        <v>73</v>
      </c>
      <c r="G85" s="21" t="str">
        <f>IF(ISNA(VLOOKUP($E85,'CC Yukon BA 2023'!$A$12:$G$95,7,FALSE))=TRUE,"0",VLOOKUP($E85,'CC Yukon BA 2023'!$A$12:$G$95,7,FALSE))</f>
        <v>0</v>
      </c>
      <c r="H85" s="21" t="str">
        <f>IF(ISNA(VLOOKUP($E85,'CC Yukon SS 2023'!$A$12:$G$95,7,FALSE))=TRUE,"0",VLOOKUP($E85,'CC Yukon SS 2023'!$A$12:$G$95,7,FALSE))</f>
        <v>0</v>
      </c>
      <c r="I85" s="21" t="str">
        <f>IF(ISNA(VLOOKUP($E85,'TT Horseshoe SS-1'!$A$12:$G$95,7,FALSE))=TRUE,"0",VLOOKUP($E85,'TT Horseshoe SS-1'!$A$12:$G$95,7,FALSE))</f>
        <v>0</v>
      </c>
      <c r="J85" s="21" t="str">
        <f>IF(ISNA(VLOOKUP($E85,'TT Horseshoe SS-2'!$A$12:$G$95,7,FALSE))=TRUE,"0",VLOOKUP($E85,'TT Horseshoe SS-2'!$A$12:$G$95,7,FALSE))</f>
        <v>0</v>
      </c>
      <c r="K85" s="21" t="str">
        <f>IF(ISNA(VLOOKUP($E85,'NorAm Copper SS'!$A$12:$G$95,7,FALSE))=TRUE,"0",VLOOKUP($E85,'NorAm Copper SS'!$A$12:$G$95,7,FALSE))</f>
        <v>0</v>
      </c>
      <c r="L85" s="21" t="str">
        <f>IF(ISNA(VLOOKUP($E85,'CC Sun Peaks BA'!$A$12:$G$95,7,FALSE))=TRUE,"0",VLOOKUP($E85,'CC Sun Peaks BA'!$A$12:$G$95,7,FALSE))</f>
        <v>0</v>
      </c>
      <c r="M85" s="21" t="str">
        <f>IF(ISNA(VLOOKUP($E85,'CC Sun Peaks SS'!$A$12:$G$95,7,FALSE))=TRUE,"0",VLOOKUP($E85,'CC Sun Peaks SS'!$A$12:$G$95,7,FALSE))</f>
        <v>0</v>
      </c>
      <c r="N85" s="21">
        <f>IF(ISNA(VLOOKUP($E85,'TT MSLM SS-1'!$A$12:$G$95,7,FALSE))=TRUE,"0",VLOOKUP($E85,'TT MSLM SS-1'!$A$12:$G$95,7,FALSE))</f>
        <v>32</v>
      </c>
      <c r="O85" s="21">
        <f>IF(ISNA(VLOOKUP($E85,'TT MSLM SS-2'!$A$12:$G$95,7,FALSE))=TRUE,"0",VLOOKUP($E85,'TT MSLM SS-2'!$A$12:$G$95,7,FALSE))</f>
        <v>21</v>
      </c>
      <c r="P85" s="21" t="str">
        <f>IF(ISNA(VLOOKUP($E85,'NorAm Aspen SS'!$A$12:$G$95,7,FALSE))=TRUE,"0",VLOOKUP($E85,'NorAm Aspen SS'!$A$12:$G$95,7,FALSE))</f>
        <v>0</v>
      </c>
      <c r="Q85" s="21" t="str">
        <f>IF(ISNA(VLOOKUP($E85,'PROV SS'!$A$12:$G$95,7,FALSE))=TRUE,"0",VLOOKUP($E85,'PROV SS'!$A$12:$G$95,7,FALSE))</f>
        <v>0</v>
      </c>
      <c r="R85" s="21" t="str">
        <f>IF(ISNA(VLOOKUP($E85,'PROV BA'!$A$12:$G$95,7,FALSE))=TRUE,"0",VLOOKUP($E85,'PROV BA'!$A$12:$G$95,7,FALSE))</f>
        <v>0</v>
      </c>
      <c r="S85" s="168" t="str">
        <f>IF(ISNA(VLOOKUP($E85,'CC Horseshoe BA-1'!$A$12:$I$95,9,FALSE))=TRUE,"0",VLOOKUP($E85,'CC Horseshoe BA-1'!$A$12:$I$95,9,FALSE))</f>
        <v>0</v>
      </c>
      <c r="T85" s="21" t="str">
        <f>IF(ISNA(VLOOKUP($E85,'CC Horseshoe BA-2'!$A$12:$G$95,7,FALSE))=TRUE,"0",VLOOKUP($E85,'CC Horseshoe BA-2'!$A$12:$G$95,7,FALSE))</f>
        <v>0</v>
      </c>
      <c r="U85" s="21" t="str">
        <f>IF(ISNA(VLOOKUP($E85,'NorAm Aspen SS'!$A$12:$G$95,7,FALSE))=TRUE,"0",VLOOKUP($E85,'NorAm Aspen SS'!$A$12:$G$95,7,FALSE))</f>
        <v>0</v>
      </c>
      <c r="V85" s="21" t="str">
        <f>IF(ISNA(VLOOKUP($E85,'JR+CC Halfpipe'!$A$12:$G$95,7,FALSE))=TRUE,"0",VLOOKUP($E85,'JR+CC Halfpipe'!$A$12:$G$95,7,FALSE))</f>
        <v>0</v>
      </c>
      <c r="W85" s="21" t="str">
        <f>IF(ISNA(VLOOKUP($E85,'JR Nat SS'!$A$12:$G$95,7,FALSE))=TRUE,"0",VLOOKUP($E85,'JR Nat SS'!$A$12:$G$95,7,FALSE))</f>
        <v>0</v>
      </c>
      <c r="X85" s="21" t="str">
        <f>IF(ISNA(VLOOKUP($E85,'JR Nat BA'!$A$12:$G$95,7,FALSE))=TRUE,"0",VLOOKUP($E85,'JR Nat BA'!$A$12:$G$95,7,FALSE))</f>
        <v>0</v>
      </c>
      <c r="Y85" s="21" t="str">
        <f>IF(ISNA(VLOOKUP($E85,'NorAm Stoneham SS'!$A$12:$G$95,7,FALSE))=TRUE,"0",VLOOKUP($E85,'NorAm Stoneham SS'!$A$12:$G$95,7,FALSE))</f>
        <v>0</v>
      </c>
      <c r="Z85" s="168" t="str">
        <f>IF(ISNA(VLOOKUP($E85,'NorAm Stoneham BA'!$A$12:$I$95,9,FALSE))=TRUE,"0",VLOOKUP($E85,'NorAm Stoneham BA'!$A$12:$I$95,9,FALSE))</f>
        <v>0</v>
      </c>
      <c r="AA85" s="21" t="str">
        <f>IF(ISNA(VLOOKUP($E85,'SR Nats SS'!$A$12:$G$95,7,FALSE))=TRUE,"0",VLOOKUP($E85,'SR Nats SS'!$A$12:$G$95,7,FALSE))</f>
        <v>0</v>
      </c>
      <c r="AB85" s="21" t="str">
        <f>IF(ISNA(VLOOKUP($E85,'SR Nats BA'!$A$12:$G$95,7,FALSE))=TRUE,"0",VLOOKUP($E85,'SR Nats BA'!$A$12:$G$95,7,FALSE))</f>
        <v>0</v>
      </c>
      <c r="AC85" s="22"/>
      <c r="AD85" s="22"/>
      <c r="AE85" s="22"/>
      <c r="AF85" s="22"/>
      <c r="AG85" s="22"/>
    </row>
    <row r="86" spans="1:33" ht="19" customHeight="1" x14ac:dyDescent="0.15">
      <c r="A86" s="64" t="s">
        <v>51</v>
      </c>
      <c r="B86" s="60"/>
      <c r="C86" s="60" t="s">
        <v>32</v>
      </c>
      <c r="D86" s="60" t="s">
        <v>29</v>
      </c>
      <c r="E86" s="61" t="s">
        <v>184</v>
      </c>
      <c r="F86" s="87">
        <f>IF(ISNA(VLOOKUP($E86,'Ontario Rankings'!$E$6:$M$226,3,FALSE))=TRUE,"0",VLOOKUP($E86,'Ontario Rankings'!$E$6:$M$226,3,FALSE))</f>
        <v>74</v>
      </c>
      <c r="G86" s="21" t="str">
        <f>IF(ISNA(VLOOKUP($E86,'CC Yukon BA 2023'!$A$12:$G$95,7,FALSE))=TRUE,"0",VLOOKUP($E86,'CC Yukon BA 2023'!$A$12:$G$95,7,FALSE))</f>
        <v>0</v>
      </c>
      <c r="H86" s="21" t="str">
        <f>IF(ISNA(VLOOKUP($E86,'CC Yukon SS 2023'!$A$12:$G$95,7,FALSE))=TRUE,"0",VLOOKUP($E86,'CC Yukon SS 2023'!$A$12:$G$95,7,FALSE))</f>
        <v>0</v>
      </c>
      <c r="I86" s="21">
        <f>IF(ISNA(VLOOKUP($E86,'TT Horseshoe SS-1'!$A$12:$G$95,7,FALSE))=TRUE,"0",VLOOKUP($E86,'TT Horseshoe SS-1'!$A$12:$G$95,7,FALSE))</f>
        <v>29</v>
      </c>
      <c r="J86" s="21">
        <f>IF(ISNA(VLOOKUP($E86,'TT Horseshoe SS-2'!$A$12:$G$95,7,FALSE))=TRUE,"0",VLOOKUP($E86,'TT Horseshoe SS-2'!$A$12:$G$95,7,FALSE))</f>
        <v>18</v>
      </c>
      <c r="K86" s="21" t="str">
        <f>IF(ISNA(VLOOKUP($E86,'NorAm Copper SS'!$A$12:$G$95,7,FALSE))=TRUE,"0",VLOOKUP($E86,'NorAm Copper SS'!$A$12:$G$95,7,FALSE))</f>
        <v>0</v>
      </c>
      <c r="L86" s="21" t="str">
        <f>IF(ISNA(VLOOKUP($E86,'CC Sun Peaks BA'!$A$12:$G$95,7,FALSE))=TRUE,"0",VLOOKUP($E86,'CC Sun Peaks BA'!$A$12:$G$95,7,FALSE))</f>
        <v>0</v>
      </c>
      <c r="M86" s="21" t="str">
        <f>IF(ISNA(VLOOKUP($E86,'CC Sun Peaks SS'!$A$12:$G$95,7,FALSE))=TRUE,"0",VLOOKUP($E86,'CC Sun Peaks SS'!$A$12:$G$95,7,FALSE))</f>
        <v>0</v>
      </c>
      <c r="N86" s="21" t="str">
        <f>IF(ISNA(VLOOKUP($E86,'TT MSLM SS-1'!$A$12:$G$95,7,FALSE))=TRUE,"0",VLOOKUP($E86,'TT MSLM SS-1'!$A$12:$G$95,7,FALSE))</f>
        <v>0</v>
      </c>
      <c r="O86" s="21" t="str">
        <f>IF(ISNA(VLOOKUP($E86,'TT MSLM SS-2'!$A$12:$G$95,7,FALSE))=TRUE,"0",VLOOKUP($E86,'TT MSLM SS-2'!$A$12:$G$95,7,FALSE))</f>
        <v>0</v>
      </c>
      <c r="P86" s="21" t="str">
        <f>IF(ISNA(VLOOKUP($E86,'NorAm Aspen SS'!$A$12:$G$95,7,FALSE))=TRUE,"0",VLOOKUP($E86,'NorAm Aspen SS'!$A$12:$G$95,7,FALSE))</f>
        <v>0</v>
      </c>
      <c r="Q86" s="21" t="str">
        <f>IF(ISNA(VLOOKUP($E86,'PROV SS'!$A$12:$G$95,7,FALSE))=TRUE,"0",VLOOKUP($E86,'PROV SS'!$A$12:$G$95,7,FALSE))</f>
        <v>0</v>
      </c>
      <c r="R86" s="21" t="str">
        <f>IF(ISNA(VLOOKUP($E86,'PROV BA'!$A$12:$G$95,7,FALSE))=TRUE,"0",VLOOKUP($E86,'PROV BA'!$A$12:$G$95,7,FALSE))</f>
        <v>0</v>
      </c>
      <c r="S86" s="168" t="str">
        <f>IF(ISNA(VLOOKUP($E86,'CC Horseshoe BA-1'!$A$12:$I$95,9,FALSE))=TRUE,"0",VLOOKUP($E86,'CC Horseshoe BA-1'!$A$12:$I$95,9,FALSE))</f>
        <v>0</v>
      </c>
      <c r="T86" s="21" t="str">
        <f>IF(ISNA(VLOOKUP($E86,'CC Horseshoe BA-2'!$A$12:$G$95,7,FALSE))=TRUE,"0",VLOOKUP($E86,'CC Horseshoe BA-2'!$A$12:$G$95,7,FALSE))</f>
        <v>0</v>
      </c>
      <c r="U86" s="21" t="str">
        <f>IF(ISNA(VLOOKUP($E86,'NorAm Aspen SS'!$A$12:$G$95,7,FALSE))=TRUE,"0",VLOOKUP($E86,'NorAm Aspen SS'!$A$12:$G$95,7,FALSE))</f>
        <v>0</v>
      </c>
      <c r="V86" s="21" t="str">
        <f>IF(ISNA(VLOOKUP($E86,'JR+CC Halfpipe'!$A$12:$G$95,7,FALSE))=TRUE,"0",VLOOKUP($E86,'JR+CC Halfpipe'!$A$12:$G$95,7,FALSE))</f>
        <v>0</v>
      </c>
      <c r="W86" s="21" t="str">
        <f>IF(ISNA(VLOOKUP($E86,'JR Nat SS'!$A$12:$G$95,7,FALSE))=TRUE,"0",VLOOKUP($E86,'JR Nat SS'!$A$12:$G$95,7,FALSE))</f>
        <v>0</v>
      </c>
      <c r="X86" s="21" t="str">
        <f>IF(ISNA(VLOOKUP($E86,'JR Nat BA'!$A$12:$G$95,7,FALSE))=TRUE,"0",VLOOKUP($E86,'JR Nat BA'!$A$12:$G$95,7,FALSE))</f>
        <v>0</v>
      </c>
      <c r="Y86" s="21" t="str">
        <f>IF(ISNA(VLOOKUP($E86,'NorAm Stoneham SS'!$A$12:$G$95,7,FALSE))=TRUE,"0",VLOOKUP($E86,'NorAm Stoneham SS'!$A$12:$G$95,7,FALSE))</f>
        <v>0</v>
      </c>
      <c r="Z86" s="168" t="str">
        <f>IF(ISNA(VLOOKUP($E86,'NorAm Stoneham BA'!$A$12:$I$95,9,FALSE))=TRUE,"0",VLOOKUP($E86,'NorAm Stoneham BA'!$A$12:$I$95,9,FALSE))</f>
        <v>0</v>
      </c>
      <c r="AA86" s="21" t="str">
        <f>IF(ISNA(VLOOKUP($E86,'SR Nats SS'!$A$12:$G$95,7,FALSE))=TRUE,"0",VLOOKUP($E86,'SR Nats SS'!$A$12:$G$95,7,FALSE))</f>
        <v>0</v>
      </c>
      <c r="AB86" s="21" t="str">
        <f>IF(ISNA(VLOOKUP($E86,'SR Nats BA'!$A$12:$G$95,7,FALSE))=TRUE,"0",VLOOKUP($E86,'SR Nats BA'!$A$12:$G$95,7,FALSE))</f>
        <v>0</v>
      </c>
      <c r="AC86" s="22"/>
      <c r="AD86" s="22"/>
      <c r="AE86" s="22"/>
      <c r="AF86" s="22"/>
      <c r="AG86" s="22"/>
    </row>
    <row r="87" spans="1:33" ht="19" customHeight="1" x14ac:dyDescent="0.15">
      <c r="A87" s="64" t="s">
        <v>45</v>
      </c>
      <c r="B87" s="60"/>
      <c r="C87" s="60" t="s">
        <v>32</v>
      </c>
      <c r="D87" s="60" t="s">
        <v>27</v>
      </c>
      <c r="E87" s="61" t="s">
        <v>229</v>
      </c>
      <c r="F87" s="87">
        <f>IF(ISNA(VLOOKUP($E87,'Ontario Rankings'!$E$6:$M$226,3,FALSE))=TRUE,"0",VLOOKUP($E87,'Ontario Rankings'!$E$6:$M$226,3,FALSE))</f>
        <v>75</v>
      </c>
      <c r="G87" s="21" t="str">
        <f>IF(ISNA(VLOOKUP($E87,'CC Yukon BA 2023'!$A$12:$G$95,7,FALSE))=TRUE,"0",VLOOKUP($E87,'CC Yukon BA 2023'!$A$12:$G$95,7,FALSE))</f>
        <v>0</v>
      </c>
      <c r="H87" s="21" t="str">
        <f>IF(ISNA(VLOOKUP($E87,'CC Yukon SS 2023'!$A$12:$G$95,7,FALSE))=TRUE,"0",VLOOKUP($E87,'CC Yukon SS 2023'!$A$12:$G$95,7,FALSE))</f>
        <v>0</v>
      </c>
      <c r="I87" s="21" t="str">
        <f>IF(ISNA(VLOOKUP($E87,'TT Horseshoe SS-1'!$A$12:$G$95,7,FALSE))=TRUE,"0",VLOOKUP($E87,'TT Horseshoe SS-1'!$A$12:$G$95,7,FALSE))</f>
        <v>0</v>
      </c>
      <c r="J87" s="21" t="str">
        <f>IF(ISNA(VLOOKUP($E87,'TT Horseshoe SS-2'!$A$12:$G$95,7,FALSE))=TRUE,"0",VLOOKUP($E87,'TT Horseshoe SS-2'!$A$12:$G$95,7,FALSE))</f>
        <v>0</v>
      </c>
      <c r="K87" s="21" t="str">
        <f>IF(ISNA(VLOOKUP($E87,'NorAm Copper SS'!$A$12:$G$95,7,FALSE))=TRUE,"0",VLOOKUP($E87,'NorAm Copper SS'!$A$12:$G$95,7,FALSE))</f>
        <v>0</v>
      </c>
      <c r="L87" s="21" t="str">
        <f>IF(ISNA(VLOOKUP($E87,'CC Sun Peaks BA'!$A$12:$G$95,7,FALSE))=TRUE,"0",VLOOKUP($E87,'CC Sun Peaks BA'!$A$12:$G$95,7,FALSE))</f>
        <v>0</v>
      </c>
      <c r="M87" s="21" t="str">
        <f>IF(ISNA(VLOOKUP($E87,'CC Sun Peaks SS'!$A$12:$G$95,7,FALSE))=TRUE,"0",VLOOKUP($E87,'CC Sun Peaks SS'!$A$12:$G$95,7,FALSE))</f>
        <v>0</v>
      </c>
      <c r="N87" s="21" t="str">
        <f>IF(ISNA(VLOOKUP($E87,'TT MSLM SS-1'!$A$12:$G$95,7,FALSE))=TRUE,"0",VLOOKUP($E87,'TT MSLM SS-1'!$A$12:$G$95,7,FALSE))</f>
        <v>0</v>
      </c>
      <c r="O87" s="21" t="str">
        <f>IF(ISNA(VLOOKUP($E87,'TT MSLM SS-2'!$A$12:$G$95,7,FALSE))=TRUE,"0",VLOOKUP($E87,'TT MSLM SS-2'!$A$12:$G$95,7,FALSE))</f>
        <v>0</v>
      </c>
      <c r="P87" s="21" t="str">
        <f>IF(ISNA(VLOOKUP($E87,'NorAm Aspen SS'!$A$12:$G$95,7,FALSE))=TRUE,"0",VLOOKUP($E87,'NorAm Aspen SS'!$A$12:$G$95,7,FALSE))</f>
        <v>0</v>
      </c>
      <c r="Q87" s="21">
        <f>IF(ISNA(VLOOKUP($E87,'PROV SS'!$A$12:$G$95,7,FALSE))=TRUE,"0",VLOOKUP($E87,'PROV SS'!$A$12:$G$95,7,FALSE))</f>
        <v>30</v>
      </c>
      <c r="R87" s="21">
        <f>IF(ISNA(VLOOKUP($E87,'PROV BA'!$A$12:$G$95,7,FALSE))=TRUE,"0",VLOOKUP($E87,'PROV BA'!$A$12:$G$95,7,FALSE))</f>
        <v>42</v>
      </c>
      <c r="S87" s="168" t="str">
        <f>IF(ISNA(VLOOKUP($E87,'CC Horseshoe BA-1'!$A$12:$I$95,9,FALSE))=TRUE,"0",VLOOKUP($E87,'CC Horseshoe BA-1'!$A$12:$I$95,9,FALSE))</f>
        <v>0</v>
      </c>
      <c r="T87" s="21" t="str">
        <f>IF(ISNA(VLOOKUP($E87,'CC Horseshoe BA-2'!$A$12:$G$95,7,FALSE))=TRUE,"0",VLOOKUP($E87,'CC Horseshoe BA-2'!$A$12:$G$95,7,FALSE))</f>
        <v>0</v>
      </c>
      <c r="U87" s="21" t="str">
        <f>IF(ISNA(VLOOKUP($E87,'NorAm Aspen SS'!$A$12:$G$95,7,FALSE))=TRUE,"0",VLOOKUP($E87,'NorAm Aspen SS'!$A$12:$G$95,7,FALSE))</f>
        <v>0</v>
      </c>
      <c r="V87" s="21" t="str">
        <f>IF(ISNA(VLOOKUP($E87,'JR+CC Halfpipe'!$A$12:$G$95,7,FALSE))=TRUE,"0",VLOOKUP($E87,'JR+CC Halfpipe'!$A$12:$G$95,7,FALSE))</f>
        <v>0</v>
      </c>
      <c r="W87" s="21" t="str">
        <f>IF(ISNA(VLOOKUP($E87,'JR Nat SS'!$A$12:$G$95,7,FALSE))=TRUE,"0",VLOOKUP($E87,'JR Nat SS'!$A$12:$G$95,7,FALSE))</f>
        <v>0</v>
      </c>
      <c r="X87" s="21" t="str">
        <f>IF(ISNA(VLOOKUP($E87,'JR Nat BA'!$A$12:$G$95,7,FALSE))=TRUE,"0",VLOOKUP($E87,'JR Nat BA'!$A$12:$G$95,7,FALSE))</f>
        <v>0</v>
      </c>
      <c r="Y87" s="21" t="str">
        <f>IF(ISNA(VLOOKUP($E87,'NorAm Stoneham SS'!$A$12:$G$95,7,FALSE))=TRUE,"0",VLOOKUP($E87,'NorAm Stoneham SS'!$A$12:$G$95,7,FALSE))</f>
        <v>0</v>
      </c>
      <c r="Z87" s="168" t="str">
        <f>IF(ISNA(VLOOKUP($E87,'NorAm Stoneham BA'!$A$12:$I$95,9,FALSE))=TRUE,"0",VLOOKUP($E87,'NorAm Stoneham BA'!$A$12:$I$95,9,FALSE))</f>
        <v>0</v>
      </c>
      <c r="AA87" s="21" t="str">
        <f>IF(ISNA(VLOOKUP($E87,'SR Nats SS'!$A$12:$G$95,7,FALSE))=TRUE,"0",VLOOKUP($E87,'SR Nats SS'!$A$12:$G$95,7,FALSE))</f>
        <v>0</v>
      </c>
      <c r="AB87" s="21" t="str">
        <f>IF(ISNA(VLOOKUP($E87,'SR Nats BA'!$A$12:$G$95,7,FALSE))=TRUE,"0",VLOOKUP($E87,'SR Nats BA'!$A$12:$G$95,7,FALSE))</f>
        <v>0</v>
      </c>
      <c r="AC87" s="22"/>
      <c r="AD87" s="22"/>
      <c r="AE87" s="22"/>
      <c r="AF87" s="22"/>
      <c r="AG87" s="22"/>
    </row>
    <row r="88" spans="1:33" ht="19" customHeight="1" x14ac:dyDescent="0.15">
      <c r="A88" s="64" t="s">
        <v>76</v>
      </c>
      <c r="B88" s="60"/>
      <c r="C88" s="60" t="s">
        <v>32</v>
      </c>
      <c r="D88" s="60" t="s">
        <v>59</v>
      </c>
      <c r="E88" s="61" t="s">
        <v>221</v>
      </c>
      <c r="F88" s="87">
        <f>IF(ISNA(VLOOKUP($E88,'Ontario Rankings'!$E$6:$M$226,3,FALSE))=TRUE,"0",VLOOKUP($E88,'Ontario Rankings'!$E$6:$M$226,3,FALSE))</f>
        <v>76</v>
      </c>
      <c r="G88" s="21" t="str">
        <f>IF(ISNA(VLOOKUP($E88,'CC Yukon BA 2023'!$A$12:$G$95,7,FALSE))=TRUE,"0",VLOOKUP($E88,'CC Yukon BA 2023'!$A$12:$G$95,7,FALSE))</f>
        <v>0</v>
      </c>
      <c r="H88" s="21" t="str">
        <f>IF(ISNA(VLOOKUP($E88,'CC Yukon SS 2023'!$A$12:$G$95,7,FALSE))=TRUE,"0",VLOOKUP($E88,'CC Yukon SS 2023'!$A$12:$G$95,7,FALSE))</f>
        <v>0</v>
      </c>
      <c r="I88" s="21" t="str">
        <f>IF(ISNA(VLOOKUP($E88,'TT Horseshoe SS-1'!$A$12:$G$95,7,FALSE))=TRUE,"0",VLOOKUP($E88,'TT Horseshoe SS-1'!$A$12:$G$95,7,FALSE))</f>
        <v>0</v>
      </c>
      <c r="J88" s="21" t="str">
        <f>IF(ISNA(VLOOKUP($E88,'TT Horseshoe SS-2'!$A$12:$G$95,7,FALSE))=TRUE,"0",VLOOKUP($E88,'TT Horseshoe SS-2'!$A$12:$G$95,7,FALSE))</f>
        <v>0</v>
      </c>
      <c r="K88" s="21" t="str">
        <f>IF(ISNA(VLOOKUP($E88,'NorAm Copper SS'!$A$12:$G$95,7,FALSE))=TRUE,"0",VLOOKUP($E88,'NorAm Copper SS'!$A$12:$G$95,7,FALSE))</f>
        <v>0</v>
      </c>
      <c r="L88" s="21" t="str">
        <f>IF(ISNA(VLOOKUP($E88,'CC Sun Peaks BA'!$A$12:$G$95,7,FALSE))=TRUE,"0",VLOOKUP($E88,'CC Sun Peaks BA'!$A$12:$G$95,7,FALSE))</f>
        <v>0</v>
      </c>
      <c r="M88" s="21" t="str">
        <f>IF(ISNA(VLOOKUP($E88,'CC Sun Peaks SS'!$A$12:$G$95,7,FALSE))=TRUE,"0",VLOOKUP($E88,'CC Sun Peaks SS'!$A$12:$G$95,7,FALSE))</f>
        <v>0</v>
      </c>
      <c r="N88" s="21">
        <f>IF(ISNA(VLOOKUP($E88,'TT MSLM SS-1'!$A$12:$G$95,7,FALSE))=TRUE,"0",VLOOKUP($E88,'TT MSLM SS-1'!$A$12:$G$95,7,FALSE))</f>
        <v>40</v>
      </c>
      <c r="O88" s="21">
        <f>IF(ISNA(VLOOKUP($E88,'TT MSLM SS-2'!$A$12:$G$95,7,FALSE))=TRUE,"0",VLOOKUP($E88,'TT MSLM SS-2'!$A$12:$G$95,7,FALSE))</f>
        <v>40</v>
      </c>
      <c r="P88" s="21" t="str">
        <f>IF(ISNA(VLOOKUP($E88,'NorAm Aspen SS'!$A$12:$G$95,7,FALSE))=TRUE,"0",VLOOKUP($E88,'NorAm Aspen SS'!$A$12:$G$95,7,FALSE))</f>
        <v>0</v>
      </c>
      <c r="Q88" s="21">
        <f>IF(ISNA(VLOOKUP($E88,'PROV SS'!$A$12:$G$95,7,FALSE))=TRUE,"0",VLOOKUP($E88,'PROV SS'!$A$12:$G$95,7,FALSE))</f>
        <v>58</v>
      </c>
      <c r="R88" s="21" t="str">
        <f>IF(ISNA(VLOOKUP($E88,'PROV BA'!$A$12:$G$95,7,FALSE))=TRUE,"0",VLOOKUP($E88,'PROV BA'!$A$12:$G$95,7,FALSE))</f>
        <v>DNS</v>
      </c>
      <c r="S88" s="168" t="str">
        <f>IF(ISNA(VLOOKUP($E88,'CC Horseshoe BA-1'!$A$12:$I$95,9,FALSE))=TRUE,"0",VLOOKUP($E88,'CC Horseshoe BA-1'!$A$12:$I$95,9,FALSE))</f>
        <v>0</v>
      </c>
      <c r="T88" s="21" t="str">
        <f>IF(ISNA(VLOOKUP($E88,'CC Horseshoe BA-2'!$A$12:$G$95,7,FALSE))=TRUE,"0",VLOOKUP($E88,'CC Horseshoe BA-2'!$A$12:$G$95,7,FALSE))</f>
        <v>0</v>
      </c>
      <c r="U88" s="21" t="str">
        <f>IF(ISNA(VLOOKUP($E88,'NorAm Aspen SS'!$A$12:$G$95,7,FALSE))=TRUE,"0",VLOOKUP($E88,'NorAm Aspen SS'!$A$12:$G$95,7,FALSE))</f>
        <v>0</v>
      </c>
      <c r="V88" s="21" t="str">
        <f>IF(ISNA(VLOOKUP($E88,'JR+CC Halfpipe'!$A$12:$G$95,7,FALSE))=TRUE,"0",VLOOKUP($E88,'JR+CC Halfpipe'!$A$12:$G$95,7,FALSE))</f>
        <v>0</v>
      </c>
      <c r="W88" s="21" t="str">
        <f>IF(ISNA(VLOOKUP($E88,'JR Nat SS'!$A$12:$G$95,7,FALSE))=TRUE,"0",VLOOKUP($E88,'JR Nat SS'!$A$12:$G$95,7,FALSE))</f>
        <v>0</v>
      </c>
      <c r="X88" s="21" t="str">
        <f>IF(ISNA(VLOOKUP($E88,'JR Nat BA'!$A$12:$G$95,7,FALSE))=TRUE,"0",VLOOKUP($E88,'JR Nat BA'!$A$12:$G$95,7,FALSE))</f>
        <v>0</v>
      </c>
      <c r="Y88" s="21" t="str">
        <f>IF(ISNA(VLOOKUP($E88,'NorAm Stoneham SS'!$A$12:$G$95,7,FALSE))=TRUE,"0",VLOOKUP($E88,'NorAm Stoneham SS'!$A$12:$G$95,7,FALSE))</f>
        <v>0</v>
      </c>
      <c r="Z88" s="168" t="str">
        <f>IF(ISNA(VLOOKUP($E88,'NorAm Stoneham BA'!$A$12:$I$95,9,FALSE))=TRUE,"0",VLOOKUP($E88,'NorAm Stoneham BA'!$A$12:$I$95,9,FALSE))</f>
        <v>0</v>
      </c>
      <c r="AA88" s="21" t="str">
        <f>IF(ISNA(VLOOKUP($E88,'SR Nats SS'!$A$12:$G$95,7,FALSE))=TRUE,"0",VLOOKUP($E88,'SR Nats SS'!$A$12:$G$95,7,FALSE))</f>
        <v>0</v>
      </c>
      <c r="AB88" s="21" t="str">
        <f>IF(ISNA(VLOOKUP($E88,'SR Nats BA'!$A$12:$G$95,7,FALSE))=TRUE,"0",VLOOKUP($E88,'SR Nats BA'!$A$12:$G$95,7,FALSE))</f>
        <v>0</v>
      </c>
      <c r="AC88" s="22"/>
      <c r="AD88" s="22"/>
      <c r="AE88" s="22"/>
      <c r="AF88" s="22"/>
      <c r="AG88" s="22"/>
    </row>
    <row r="89" spans="1:33" ht="19" customHeight="1" x14ac:dyDescent="0.15">
      <c r="A89" s="64" t="s">
        <v>45</v>
      </c>
      <c r="B89" s="60"/>
      <c r="C89" s="60" t="s">
        <v>32</v>
      </c>
      <c r="D89" s="60" t="s">
        <v>48</v>
      </c>
      <c r="E89" s="61" t="s">
        <v>233</v>
      </c>
      <c r="F89" s="87">
        <f>IF(ISNA(VLOOKUP($E89,'Ontario Rankings'!$E$6:$M$226,3,FALSE))=TRUE,"0",VLOOKUP($E89,'Ontario Rankings'!$E$6:$M$226,3,FALSE))</f>
        <v>77</v>
      </c>
      <c r="G89" s="21" t="str">
        <f>IF(ISNA(VLOOKUP($E89,'CC Yukon BA 2023'!$A$12:$G$95,7,FALSE))=TRUE,"0",VLOOKUP($E89,'CC Yukon BA 2023'!$A$12:$G$95,7,FALSE))</f>
        <v>0</v>
      </c>
      <c r="H89" s="21" t="str">
        <f>IF(ISNA(VLOOKUP($E89,'CC Yukon SS 2023'!$A$12:$G$95,7,FALSE))=TRUE,"0",VLOOKUP($E89,'CC Yukon SS 2023'!$A$12:$G$95,7,FALSE))</f>
        <v>0</v>
      </c>
      <c r="I89" s="21" t="str">
        <f>IF(ISNA(VLOOKUP($E89,'TT Horseshoe SS-1'!$A$12:$G$95,7,FALSE))=TRUE,"0",VLOOKUP($E89,'TT Horseshoe SS-1'!$A$12:$G$95,7,FALSE))</f>
        <v>0</v>
      </c>
      <c r="J89" s="21" t="str">
        <f>IF(ISNA(VLOOKUP($E89,'TT Horseshoe SS-2'!$A$12:$G$95,7,FALSE))=TRUE,"0",VLOOKUP($E89,'TT Horseshoe SS-2'!$A$12:$G$95,7,FALSE))</f>
        <v>0</v>
      </c>
      <c r="K89" s="21" t="str">
        <f>IF(ISNA(VLOOKUP($E89,'NorAm Copper SS'!$A$12:$G$95,7,FALSE))=TRUE,"0",VLOOKUP($E89,'NorAm Copper SS'!$A$12:$G$95,7,FALSE))</f>
        <v>0</v>
      </c>
      <c r="L89" s="21" t="str">
        <f>IF(ISNA(VLOOKUP($E89,'CC Sun Peaks BA'!$A$12:$G$95,7,FALSE))=TRUE,"0",VLOOKUP($E89,'CC Sun Peaks BA'!$A$12:$G$95,7,FALSE))</f>
        <v>0</v>
      </c>
      <c r="M89" s="21" t="str">
        <f>IF(ISNA(VLOOKUP($E89,'CC Sun Peaks SS'!$A$12:$G$95,7,FALSE))=TRUE,"0",VLOOKUP($E89,'CC Sun Peaks SS'!$A$12:$G$95,7,FALSE))</f>
        <v>0</v>
      </c>
      <c r="N89" s="21" t="str">
        <f>IF(ISNA(VLOOKUP($E89,'TT MSLM SS-1'!$A$12:$G$95,7,FALSE))=TRUE,"0",VLOOKUP($E89,'TT MSLM SS-1'!$A$12:$G$95,7,FALSE))</f>
        <v>0</v>
      </c>
      <c r="O89" s="21" t="str">
        <f>IF(ISNA(VLOOKUP($E89,'TT MSLM SS-2'!$A$12:$G$95,7,FALSE))=TRUE,"0",VLOOKUP($E89,'TT MSLM SS-2'!$A$12:$G$95,7,FALSE))</f>
        <v>0</v>
      </c>
      <c r="P89" s="21" t="str">
        <f>IF(ISNA(VLOOKUP($E89,'NorAm Aspen SS'!$A$12:$G$95,7,FALSE))=TRUE,"0",VLOOKUP($E89,'NorAm Aspen SS'!$A$12:$G$95,7,FALSE))</f>
        <v>0</v>
      </c>
      <c r="Q89" s="21">
        <f>IF(ISNA(VLOOKUP($E89,'PROV SS'!$A$12:$G$95,7,FALSE))=TRUE,"0",VLOOKUP($E89,'PROV SS'!$A$12:$G$95,7,FALSE))</f>
        <v>41</v>
      </c>
      <c r="R89" s="21">
        <f>IF(ISNA(VLOOKUP($E89,'PROV BA'!$A$12:$G$95,7,FALSE))=TRUE,"0",VLOOKUP($E89,'PROV BA'!$A$12:$G$95,7,FALSE))</f>
        <v>36</v>
      </c>
      <c r="S89" s="168" t="str">
        <f>IF(ISNA(VLOOKUP($E89,'CC Horseshoe BA-1'!$A$12:$I$95,9,FALSE))=TRUE,"0",VLOOKUP($E89,'CC Horseshoe BA-1'!$A$12:$I$95,9,FALSE))</f>
        <v>0</v>
      </c>
      <c r="T89" s="21" t="str">
        <f>IF(ISNA(VLOOKUP($E89,'CC Horseshoe BA-2'!$A$12:$G$95,7,FALSE))=TRUE,"0",VLOOKUP($E89,'CC Horseshoe BA-2'!$A$12:$G$95,7,FALSE))</f>
        <v>0</v>
      </c>
      <c r="U89" s="21" t="str">
        <f>IF(ISNA(VLOOKUP($E89,'NorAm Aspen SS'!$A$12:$G$95,7,FALSE))=TRUE,"0",VLOOKUP($E89,'NorAm Aspen SS'!$A$12:$G$95,7,FALSE))</f>
        <v>0</v>
      </c>
      <c r="V89" s="21" t="str">
        <f>IF(ISNA(VLOOKUP($E89,'JR+CC Halfpipe'!$A$12:$G$95,7,FALSE))=TRUE,"0",VLOOKUP($E89,'JR+CC Halfpipe'!$A$12:$G$95,7,FALSE))</f>
        <v>0</v>
      </c>
      <c r="W89" s="21" t="str">
        <f>IF(ISNA(VLOOKUP($E89,'JR Nat SS'!$A$12:$G$95,7,FALSE))=TRUE,"0",VLOOKUP($E89,'JR Nat SS'!$A$12:$G$95,7,FALSE))</f>
        <v>0</v>
      </c>
      <c r="X89" s="21" t="str">
        <f>IF(ISNA(VLOOKUP($E89,'JR Nat BA'!$A$12:$G$95,7,FALSE))=TRUE,"0",VLOOKUP($E89,'JR Nat BA'!$A$12:$G$95,7,FALSE))</f>
        <v>0</v>
      </c>
      <c r="Y89" s="21" t="str">
        <f>IF(ISNA(VLOOKUP($E89,'NorAm Stoneham SS'!$A$12:$G$95,7,FALSE))=TRUE,"0",VLOOKUP($E89,'NorAm Stoneham SS'!$A$12:$G$95,7,FALSE))</f>
        <v>0</v>
      </c>
      <c r="Z89" s="168" t="str">
        <f>IF(ISNA(VLOOKUP($E89,'NorAm Stoneham BA'!$A$12:$I$95,9,FALSE))=TRUE,"0",VLOOKUP($E89,'NorAm Stoneham BA'!$A$12:$I$95,9,FALSE))</f>
        <v>0</v>
      </c>
      <c r="AA89" s="21" t="str">
        <f>IF(ISNA(VLOOKUP($E89,'SR Nats SS'!$A$12:$G$95,7,FALSE))=TRUE,"0",VLOOKUP($E89,'SR Nats SS'!$A$12:$G$95,7,FALSE))</f>
        <v>0</v>
      </c>
      <c r="AB89" s="21" t="str">
        <f>IF(ISNA(VLOOKUP($E89,'SR Nats BA'!$A$12:$G$95,7,FALSE))=TRUE,"0",VLOOKUP($E89,'SR Nats BA'!$A$12:$G$95,7,FALSE))</f>
        <v>0</v>
      </c>
      <c r="AC89" s="22"/>
      <c r="AD89" s="22"/>
      <c r="AE89" s="22"/>
      <c r="AF89" s="22"/>
      <c r="AG89" s="22"/>
    </row>
    <row r="90" spans="1:33" ht="19" customHeight="1" x14ac:dyDescent="0.15">
      <c r="A90" s="64" t="s">
        <v>181</v>
      </c>
      <c r="B90" s="60"/>
      <c r="C90" s="60" t="s">
        <v>32</v>
      </c>
      <c r="D90" s="60" t="s">
        <v>59</v>
      </c>
      <c r="E90" s="61" t="s">
        <v>236</v>
      </c>
      <c r="F90" s="87">
        <f>IF(ISNA(VLOOKUP($E90,'Ontario Rankings'!$E$6:$M$226,3,FALSE))=TRUE,"0",VLOOKUP($E90,'Ontario Rankings'!$E$6:$M$226,3,FALSE))</f>
        <v>78</v>
      </c>
      <c r="G90" s="21" t="str">
        <f>IF(ISNA(VLOOKUP($E90,'CC Yukon BA 2023'!$A$12:$G$95,7,FALSE))=TRUE,"0",VLOOKUP($E90,'CC Yukon BA 2023'!$A$12:$G$95,7,FALSE))</f>
        <v>0</v>
      </c>
      <c r="H90" s="21" t="str">
        <f>IF(ISNA(VLOOKUP($E90,'CC Yukon SS 2023'!$A$12:$G$95,7,FALSE))=TRUE,"0",VLOOKUP($E90,'CC Yukon SS 2023'!$A$12:$G$95,7,FALSE))</f>
        <v>0</v>
      </c>
      <c r="I90" s="21" t="str">
        <f>IF(ISNA(VLOOKUP($E90,'TT Horseshoe SS-1'!$A$12:$G$95,7,FALSE))=TRUE,"0",VLOOKUP($E90,'TT Horseshoe SS-1'!$A$12:$G$95,7,FALSE))</f>
        <v>0</v>
      </c>
      <c r="J90" s="21" t="str">
        <f>IF(ISNA(VLOOKUP($E90,'TT Horseshoe SS-2'!$A$12:$G$95,7,FALSE))=TRUE,"0",VLOOKUP($E90,'TT Horseshoe SS-2'!$A$12:$G$95,7,FALSE))</f>
        <v>0</v>
      </c>
      <c r="K90" s="21" t="str">
        <f>IF(ISNA(VLOOKUP($E90,'NorAm Copper SS'!$A$12:$G$95,7,FALSE))=TRUE,"0",VLOOKUP($E90,'NorAm Copper SS'!$A$12:$G$95,7,FALSE))</f>
        <v>0</v>
      </c>
      <c r="L90" s="21" t="str">
        <f>IF(ISNA(VLOOKUP($E90,'CC Sun Peaks BA'!$A$12:$G$95,7,FALSE))=TRUE,"0",VLOOKUP($E90,'CC Sun Peaks BA'!$A$12:$G$95,7,FALSE))</f>
        <v>0</v>
      </c>
      <c r="M90" s="21" t="str">
        <f>IF(ISNA(VLOOKUP($E90,'CC Sun Peaks SS'!$A$12:$G$95,7,FALSE))=TRUE,"0",VLOOKUP($E90,'CC Sun Peaks SS'!$A$12:$G$95,7,FALSE))</f>
        <v>0</v>
      </c>
      <c r="N90" s="21" t="str">
        <f>IF(ISNA(VLOOKUP($E90,'TT MSLM SS-1'!$A$12:$G$95,7,FALSE))=TRUE,"0",VLOOKUP($E90,'TT MSLM SS-1'!$A$12:$G$95,7,FALSE))</f>
        <v>0</v>
      </c>
      <c r="O90" s="21" t="str">
        <f>IF(ISNA(VLOOKUP($E90,'TT MSLM SS-2'!$A$12:$G$95,7,FALSE))=TRUE,"0",VLOOKUP($E90,'TT MSLM SS-2'!$A$12:$G$95,7,FALSE))</f>
        <v>0</v>
      </c>
      <c r="P90" s="21" t="str">
        <f>IF(ISNA(VLOOKUP($E90,'NorAm Aspen SS'!$A$12:$G$95,7,FALSE))=TRUE,"0",VLOOKUP($E90,'NorAm Aspen SS'!$A$12:$G$95,7,FALSE))</f>
        <v>0</v>
      </c>
      <c r="Q90" s="21">
        <f>IF(ISNA(VLOOKUP($E90,'PROV SS'!$A$12:$G$95,7,FALSE))=TRUE,"0",VLOOKUP($E90,'PROV SS'!$A$12:$G$95,7,FALSE))</f>
        <v>44</v>
      </c>
      <c r="R90" s="21">
        <f>IF(ISNA(VLOOKUP($E90,'PROV BA'!$A$12:$G$95,7,FALSE))=TRUE,"0",VLOOKUP($E90,'PROV BA'!$A$12:$G$95,7,FALSE))</f>
        <v>39</v>
      </c>
      <c r="S90" s="168" t="str">
        <f>IF(ISNA(VLOOKUP($E90,'CC Horseshoe BA-1'!$A$12:$I$95,9,FALSE))=TRUE,"0",VLOOKUP($E90,'CC Horseshoe BA-1'!$A$12:$I$95,9,FALSE))</f>
        <v>0</v>
      </c>
      <c r="T90" s="21" t="str">
        <f>IF(ISNA(VLOOKUP($E90,'CC Horseshoe BA-2'!$A$12:$G$95,7,FALSE))=TRUE,"0",VLOOKUP($E90,'CC Horseshoe BA-2'!$A$12:$G$95,7,FALSE))</f>
        <v>0</v>
      </c>
      <c r="U90" s="21" t="str">
        <f>IF(ISNA(VLOOKUP($E90,'NorAm Aspen SS'!$A$12:$G$95,7,FALSE))=TRUE,"0",VLOOKUP($E90,'NorAm Aspen SS'!$A$12:$G$95,7,FALSE))</f>
        <v>0</v>
      </c>
      <c r="V90" s="21" t="str">
        <f>IF(ISNA(VLOOKUP($E90,'JR+CC Halfpipe'!$A$12:$G$95,7,FALSE))=TRUE,"0",VLOOKUP($E90,'JR+CC Halfpipe'!$A$12:$G$95,7,FALSE))</f>
        <v>0</v>
      </c>
      <c r="W90" s="21" t="str">
        <f>IF(ISNA(VLOOKUP($E90,'JR Nat SS'!$A$12:$G$95,7,FALSE))=TRUE,"0",VLOOKUP($E90,'JR Nat SS'!$A$12:$G$95,7,FALSE))</f>
        <v>0</v>
      </c>
      <c r="X90" s="21" t="str">
        <f>IF(ISNA(VLOOKUP($E90,'JR Nat BA'!$A$12:$G$95,7,FALSE))=TRUE,"0",VLOOKUP($E90,'JR Nat BA'!$A$12:$G$95,7,FALSE))</f>
        <v>0</v>
      </c>
      <c r="Y90" s="21" t="str">
        <f>IF(ISNA(VLOOKUP($E90,'NorAm Stoneham SS'!$A$12:$G$95,7,FALSE))=TRUE,"0",VLOOKUP($E90,'NorAm Stoneham SS'!$A$12:$G$95,7,FALSE))</f>
        <v>0</v>
      </c>
      <c r="Z90" s="168" t="str">
        <f>IF(ISNA(VLOOKUP($E90,'NorAm Stoneham BA'!$A$12:$I$95,9,FALSE))=TRUE,"0",VLOOKUP($E90,'NorAm Stoneham BA'!$A$12:$I$95,9,FALSE))</f>
        <v>0</v>
      </c>
      <c r="AA90" s="21" t="str">
        <f>IF(ISNA(VLOOKUP($E90,'SR Nats SS'!$A$12:$G$95,7,FALSE))=TRUE,"0",VLOOKUP($E90,'SR Nats SS'!$A$12:$G$95,7,FALSE))</f>
        <v>0</v>
      </c>
      <c r="AB90" s="21" t="str">
        <f>IF(ISNA(VLOOKUP($E90,'SR Nats BA'!$A$12:$G$95,7,FALSE))=TRUE,"0",VLOOKUP($E90,'SR Nats BA'!$A$12:$G$95,7,FALSE))</f>
        <v>0</v>
      </c>
      <c r="AC90" s="22"/>
      <c r="AD90" s="22"/>
      <c r="AE90" s="22"/>
      <c r="AF90" s="22"/>
      <c r="AG90" s="22"/>
    </row>
    <row r="91" spans="1:33" ht="19" customHeight="1" x14ac:dyDescent="0.15">
      <c r="A91" s="64" t="s">
        <v>83</v>
      </c>
      <c r="B91" s="60"/>
      <c r="C91" s="60" t="s">
        <v>32</v>
      </c>
      <c r="D91" s="60" t="s">
        <v>59</v>
      </c>
      <c r="E91" s="61" t="s">
        <v>197</v>
      </c>
      <c r="F91" s="87">
        <f>IF(ISNA(VLOOKUP($E91,'Ontario Rankings'!$E$6:$M$226,3,FALSE))=TRUE,"0",VLOOKUP($E91,'Ontario Rankings'!$E$6:$M$226,3,FALSE))</f>
        <v>79</v>
      </c>
      <c r="G91" s="21" t="str">
        <f>IF(ISNA(VLOOKUP($E91,'CC Yukon BA 2023'!$A$12:$G$95,7,FALSE))=TRUE,"0",VLOOKUP($E91,'CC Yukon BA 2023'!$A$12:$G$95,7,FALSE))</f>
        <v>0</v>
      </c>
      <c r="H91" s="21" t="str">
        <f>IF(ISNA(VLOOKUP($E91,'CC Yukon SS 2023'!$A$12:$G$95,7,FALSE))=TRUE,"0",VLOOKUP($E91,'CC Yukon SS 2023'!$A$12:$G$95,7,FALSE))</f>
        <v>0</v>
      </c>
      <c r="I91" s="21" t="str">
        <f>IF(ISNA(VLOOKUP($E91,'TT Horseshoe SS-1'!$A$12:$G$95,7,FALSE))=TRUE,"0",VLOOKUP($E91,'TT Horseshoe SS-1'!$A$12:$G$95,7,FALSE))</f>
        <v>0</v>
      </c>
      <c r="J91" s="21">
        <f>IF(ISNA(VLOOKUP($E91,'TT Horseshoe SS-2'!$A$12:$G$95,7,FALSE))=TRUE,"0",VLOOKUP($E91,'TT Horseshoe SS-2'!$A$12:$G$95,7,FALSE))</f>
        <v>35</v>
      </c>
      <c r="K91" s="21" t="str">
        <f>IF(ISNA(VLOOKUP($E91,'NorAm Copper SS'!$A$12:$G$95,7,FALSE))=TRUE,"0",VLOOKUP($E91,'NorAm Copper SS'!$A$12:$G$95,7,FALSE))</f>
        <v>0</v>
      </c>
      <c r="L91" s="21" t="str">
        <f>IF(ISNA(VLOOKUP($E91,'CC Sun Peaks BA'!$A$12:$G$95,7,FALSE))=TRUE,"0",VLOOKUP($E91,'CC Sun Peaks BA'!$A$12:$G$95,7,FALSE))</f>
        <v>0</v>
      </c>
      <c r="M91" s="21" t="str">
        <f>IF(ISNA(VLOOKUP($E91,'CC Sun Peaks SS'!$A$12:$G$95,7,FALSE))=TRUE,"0",VLOOKUP($E91,'CC Sun Peaks SS'!$A$12:$G$95,7,FALSE))</f>
        <v>0</v>
      </c>
      <c r="N91" s="21">
        <f>IF(ISNA(VLOOKUP($E91,'TT MSLM SS-1'!$A$12:$G$95,7,FALSE))=TRUE,"0",VLOOKUP($E91,'TT MSLM SS-1'!$A$12:$G$95,7,FALSE))</f>
        <v>48</v>
      </c>
      <c r="O91" s="21" t="str">
        <f>IF(ISNA(VLOOKUP($E91,'TT MSLM SS-2'!$A$12:$G$95,7,FALSE))=TRUE,"0",VLOOKUP($E91,'TT MSLM SS-2'!$A$12:$G$95,7,FALSE))</f>
        <v>0</v>
      </c>
      <c r="P91" s="21" t="str">
        <f>IF(ISNA(VLOOKUP($E91,'NorAm Aspen SS'!$A$12:$G$95,7,FALSE))=TRUE,"0",VLOOKUP($E91,'NorAm Aspen SS'!$A$12:$G$95,7,FALSE))</f>
        <v>0</v>
      </c>
      <c r="Q91" s="21">
        <f>IF(ISNA(VLOOKUP($E91,'PROV SS'!$A$12:$G$95,7,FALSE))=TRUE,"0",VLOOKUP($E91,'PROV SS'!$A$12:$G$95,7,FALSE))</f>
        <v>60</v>
      </c>
      <c r="R91" s="21" t="str">
        <f>IF(ISNA(VLOOKUP($E91,'PROV BA'!$A$12:$G$95,7,FALSE))=TRUE,"0",VLOOKUP($E91,'PROV BA'!$A$12:$G$95,7,FALSE))</f>
        <v>DNS</v>
      </c>
      <c r="S91" s="168" t="str">
        <f>IF(ISNA(VLOOKUP($E91,'CC Horseshoe BA-1'!$A$12:$I$95,9,FALSE))=TRUE,"0",VLOOKUP($E91,'CC Horseshoe BA-1'!$A$12:$I$95,9,FALSE))</f>
        <v>0</v>
      </c>
      <c r="T91" s="21" t="str">
        <f>IF(ISNA(VLOOKUP($E91,'CC Horseshoe BA-2'!$A$12:$G$95,7,FALSE))=TRUE,"0",VLOOKUP($E91,'CC Horseshoe BA-2'!$A$12:$G$95,7,FALSE))</f>
        <v>0</v>
      </c>
      <c r="U91" s="21" t="str">
        <f>IF(ISNA(VLOOKUP($E91,'NorAm Aspen SS'!$A$12:$G$95,7,FALSE))=TRUE,"0",VLOOKUP($E91,'NorAm Aspen SS'!$A$12:$G$95,7,FALSE))</f>
        <v>0</v>
      </c>
      <c r="V91" s="21" t="str">
        <f>IF(ISNA(VLOOKUP($E91,'JR+CC Halfpipe'!$A$12:$G$95,7,FALSE))=TRUE,"0",VLOOKUP($E91,'JR+CC Halfpipe'!$A$12:$G$95,7,FALSE))</f>
        <v>0</v>
      </c>
      <c r="W91" s="21" t="str">
        <f>IF(ISNA(VLOOKUP($E91,'JR Nat SS'!$A$12:$G$95,7,FALSE))=TRUE,"0",VLOOKUP($E91,'JR Nat SS'!$A$12:$G$95,7,FALSE))</f>
        <v>0</v>
      </c>
      <c r="X91" s="21" t="str">
        <f>IF(ISNA(VLOOKUP($E91,'JR Nat BA'!$A$12:$G$95,7,FALSE))=TRUE,"0",VLOOKUP($E91,'JR Nat BA'!$A$12:$G$95,7,FALSE))</f>
        <v>0</v>
      </c>
      <c r="Y91" s="21" t="str">
        <f>IF(ISNA(VLOOKUP($E91,'NorAm Stoneham SS'!$A$12:$G$95,7,FALSE))=TRUE,"0",VLOOKUP($E91,'NorAm Stoneham SS'!$A$12:$G$95,7,FALSE))</f>
        <v>0</v>
      </c>
      <c r="Z91" s="168" t="str">
        <f>IF(ISNA(VLOOKUP($E91,'NorAm Stoneham BA'!$A$12:$I$95,9,FALSE))=TRUE,"0",VLOOKUP($E91,'NorAm Stoneham BA'!$A$12:$I$95,9,FALSE))</f>
        <v>0</v>
      </c>
      <c r="AA91" s="21" t="str">
        <f>IF(ISNA(VLOOKUP($E91,'SR Nats SS'!$A$12:$G$95,7,FALSE))=TRUE,"0",VLOOKUP($E91,'SR Nats SS'!$A$12:$G$95,7,FALSE))</f>
        <v>0</v>
      </c>
      <c r="AB91" s="21" t="str">
        <f>IF(ISNA(VLOOKUP($E91,'SR Nats BA'!$A$12:$G$95,7,FALSE))=TRUE,"0",VLOOKUP($E91,'SR Nats BA'!$A$12:$G$95,7,FALSE))</f>
        <v>0</v>
      </c>
      <c r="AC91" s="22"/>
      <c r="AD91" s="22"/>
      <c r="AE91" s="22"/>
      <c r="AF91" s="22"/>
      <c r="AG91" s="22"/>
    </row>
    <row r="92" spans="1:33" ht="19" customHeight="1" x14ac:dyDescent="0.15">
      <c r="A92" s="64" t="s">
        <v>181</v>
      </c>
      <c r="B92" s="60"/>
      <c r="C92" s="60" t="s">
        <v>32</v>
      </c>
      <c r="D92" s="60" t="s">
        <v>48</v>
      </c>
      <c r="E92" s="61" t="s">
        <v>234</v>
      </c>
      <c r="F92" s="87">
        <f>IF(ISNA(VLOOKUP($E92,'Ontario Rankings'!$E$6:$M$226,3,FALSE))=TRUE,"0",VLOOKUP($E92,'Ontario Rankings'!$E$6:$M$226,3,FALSE))</f>
        <v>80</v>
      </c>
      <c r="G92" s="21" t="str">
        <f>IF(ISNA(VLOOKUP($E92,'CC Yukon BA 2023'!$A$12:$G$95,7,FALSE))=TRUE,"0",VLOOKUP($E92,'CC Yukon BA 2023'!$A$12:$G$95,7,FALSE))</f>
        <v>0</v>
      </c>
      <c r="H92" s="21" t="str">
        <f>IF(ISNA(VLOOKUP($E92,'CC Yukon SS 2023'!$A$12:$G$95,7,FALSE))=TRUE,"0",VLOOKUP($E92,'CC Yukon SS 2023'!$A$12:$G$95,7,FALSE))</f>
        <v>0</v>
      </c>
      <c r="I92" s="21" t="str">
        <f>IF(ISNA(VLOOKUP($E92,'TT Horseshoe SS-1'!$A$12:$G$95,7,FALSE))=TRUE,"0",VLOOKUP($E92,'TT Horseshoe SS-1'!$A$12:$G$95,7,FALSE))</f>
        <v>0</v>
      </c>
      <c r="J92" s="21" t="str">
        <f>IF(ISNA(VLOOKUP($E92,'TT Horseshoe SS-2'!$A$12:$G$95,7,FALSE))=TRUE,"0",VLOOKUP($E92,'TT Horseshoe SS-2'!$A$12:$G$95,7,FALSE))</f>
        <v>0</v>
      </c>
      <c r="K92" s="21" t="str">
        <f>IF(ISNA(VLOOKUP($E92,'NorAm Copper SS'!$A$12:$G$95,7,FALSE))=TRUE,"0",VLOOKUP($E92,'NorAm Copper SS'!$A$12:$G$95,7,FALSE))</f>
        <v>0</v>
      </c>
      <c r="L92" s="21" t="str">
        <f>IF(ISNA(VLOOKUP($E92,'CC Sun Peaks BA'!$A$12:$G$95,7,FALSE))=TRUE,"0",VLOOKUP($E92,'CC Sun Peaks BA'!$A$12:$G$95,7,FALSE))</f>
        <v>0</v>
      </c>
      <c r="M92" s="21" t="str">
        <f>IF(ISNA(VLOOKUP($E92,'CC Sun Peaks SS'!$A$12:$G$95,7,FALSE))=TRUE,"0",VLOOKUP($E92,'CC Sun Peaks SS'!$A$12:$G$95,7,FALSE))</f>
        <v>0</v>
      </c>
      <c r="N92" s="21" t="str">
        <f>IF(ISNA(VLOOKUP($E92,'TT MSLM SS-1'!$A$12:$G$95,7,FALSE))=TRUE,"0",VLOOKUP($E92,'TT MSLM SS-1'!$A$12:$G$95,7,FALSE))</f>
        <v>0</v>
      </c>
      <c r="O92" s="21" t="str">
        <f>IF(ISNA(VLOOKUP($E92,'TT MSLM SS-2'!$A$12:$G$95,7,FALSE))=TRUE,"0",VLOOKUP($E92,'TT MSLM SS-2'!$A$12:$G$95,7,FALSE))</f>
        <v>0</v>
      </c>
      <c r="P92" s="21" t="str">
        <f>IF(ISNA(VLOOKUP($E92,'NorAm Aspen SS'!$A$12:$G$95,7,FALSE))=TRUE,"0",VLOOKUP($E92,'NorAm Aspen SS'!$A$12:$G$95,7,FALSE))</f>
        <v>0</v>
      </c>
      <c r="Q92" s="21">
        <f>IF(ISNA(VLOOKUP($E92,'PROV SS'!$A$12:$G$95,7,FALSE))=TRUE,"0",VLOOKUP($E92,'PROV SS'!$A$12:$G$95,7,FALSE))</f>
        <v>52</v>
      </c>
      <c r="R92" s="21">
        <f>IF(ISNA(VLOOKUP($E92,'PROV BA'!$A$12:$G$95,7,FALSE))=TRUE,"0",VLOOKUP($E92,'PROV BA'!$A$12:$G$95,7,FALSE))</f>
        <v>38</v>
      </c>
      <c r="S92" s="168" t="str">
        <f>IF(ISNA(VLOOKUP($E92,'CC Horseshoe BA-1'!$A$12:$I$95,9,FALSE))=TRUE,"0",VLOOKUP($E92,'CC Horseshoe BA-1'!$A$12:$I$95,9,FALSE))</f>
        <v>0</v>
      </c>
      <c r="T92" s="21" t="str">
        <f>IF(ISNA(VLOOKUP($E92,'CC Horseshoe BA-2'!$A$12:$G$95,7,FALSE))=TRUE,"0",VLOOKUP($E92,'CC Horseshoe BA-2'!$A$12:$G$95,7,FALSE))</f>
        <v>0</v>
      </c>
      <c r="U92" s="21" t="str">
        <f>IF(ISNA(VLOOKUP($E92,'NorAm Aspen SS'!$A$12:$G$95,7,FALSE))=TRUE,"0",VLOOKUP($E92,'NorAm Aspen SS'!$A$12:$G$95,7,FALSE))</f>
        <v>0</v>
      </c>
      <c r="V92" s="21" t="str">
        <f>IF(ISNA(VLOOKUP($E92,'JR+CC Halfpipe'!$A$12:$G$95,7,FALSE))=TRUE,"0",VLOOKUP($E92,'JR+CC Halfpipe'!$A$12:$G$95,7,FALSE))</f>
        <v>0</v>
      </c>
      <c r="W92" s="21" t="str">
        <f>IF(ISNA(VLOOKUP($E92,'JR Nat SS'!$A$12:$G$95,7,FALSE))=TRUE,"0",VLOOKUP($E92,'JR Nat SS'!$A$12:$G$95,7,FALSE))</f>
        <v>0</v>
      </c>
      <c r="X92" s="21" t="str">
        <f>IF(ISNA(VLOOKUP($E92,'JR Nat BA'!$A$12:$G$95,7,FALSE))=TRUE,"0",VLOOKUP($E92,'JR Nat BA'!$A$12:$G$95,7,FALSE))</f>
        <v>0</v>
      </c>
      <c r="Y92" s="21" t="str">
        <f>IF(ISNA(VLOOKUP($E92,'NorAm Stoneham SS'!$A$12:$G$95,7,FALSE))=TRUE,"0",VLOOKUP($E92,'NorAm Stoneham SS'!$A$12:$G$95,7,FALSE))</f>
        <v>0</v>
      </c>
      <c r="Z92" s="168" t="str">
        <f>IF(ISNA(VLOOKUP($E92,'NorAm Stoneham BA'!$A$12:$I$95,9,FALSE))=TRUE,"0",VLOOKUP($E92,'NorAm Stoneham BA'!$A$12:$I$95,9,FALSE))</f>
        <v>0</v>
      </c>
      <c r="AA92" s="21" t="str">
        <f>IF(ISNA(VLOOKUP($E92,'SR Nats SS'!$A$12:$G$95,7,FALSE))=TRUE,"0",VLOOKUP($E92,'SR Nats SS'!$A$12:$G$95,7,FALSE))</f>
        <v>0</v>
      </c>
      <c r="AB92" s="21" t="str">
        <f>IF(ISNA(VLOOKUP($E92,'SR Nats BA'!$A$12:$G$95,7,FALSE))=TRUE,"0",VLOOKUP($E92,'SR Nats BA'!$A$12:$G$95,7,FALSE))</f>
        <v>0</v>
      </c>
      <c r="AC92" s="22"/>
      <c r="AD92" s="22"/>
      <c r="AE92" s="22"/>
      <c r="AF92" s="22"/>
      <c r="AG92" s="22"/>
    </row>
    <row r="93" spans="1:33" ht="19" customHeight="1" x14ac:dyDescent="0.15">
      <c r="A93" s="64" t="s">
        <v>181</v>
      </c>
      <c r="B93" s="60"/>
      <c r="C93" s="60" t="s">
        <v>32</v>
      </c>
      <c r="D93" s="60" t="s">
        <v>59</v>
      </c>
      <c r="E93" s="61" t="s">
        <v>237</v>
      </c>
      <c r="F93" s="87">
        <f>IF(ISNA(VLOOKUP($E93,'Ontario Rankings'!$E$6:$M$226,3,FALSE))=TRUE,"0",VLOOKUP($E93,'Ontario Rankings'!$E$6:$M$226,3,FALSE))</f>
        <v>81</v>
      </c>
      <c r="G93" s="21" t="str">
        <f>IF(ISNA(VLOOKUP($E93,'CC Yukon BA 2023'!$A$12:$G$95,7,FALSE))=TRUE,"0",VLOOKUP($E93,'CC Yukon BA 2023'!$A$12:$G$95,7,FALSE))</f>
        <v>0</v>
      </c>
      <c r="H93" s="21" t="str">
        <f>IF(ISNA(VLOOKUP($E93,'CC Yukon SS 2023'!$A$12:$G$95,7,FALSE))=TRUE,"0",VLOOKUP($E93,'CC Yukon SS 2023'!$A$12:$G$95,7,FALSE))</f>
        <v>0</v>
      </c>
      <c r="I93" s="21" t="str">
        <f>IF(ISNA(VLOOKUP($E93,'TT Horseshoe SS-1'!$A$12:$G$95,7,FALSE))=TRUE,"0",VLOOKUP($E93,'TT Horseshoe SS-1'!$A$12:$G$95,7,FALSE))</f>
        <v>0</v>
      </c>
      <c r="J93" s="21" t="str">
        <f>IF(ISNA(VLOOKUP($E93,'TT Horseshoe SS-2'!$A$12:$G$95,7,FALSE))=TRUE,"0",VLOOKUP($E93,'TT Horseshoe SS-2'!$A$12:$G$95,7,FALSE))</f>
        <v>0</v>
      </c>
      <c r="K93" s="21" t="str">
        <f>IF(ISNA(VLOOKUP($E93,'NorAm Copper SS'!$A$12:$G$95,7,FALSE))=TRUE,"0",VLOOKUP($E93,'NorAm Copper SS'!$A$12:$G$95,7,FALSE))</f>
        <v>0</v>
      </c>
      <c r="L93" s="21" t="str">
        <f>IF(ISNA(VLOOKUP($E93,'CC Sun Peaks BA'!$A$12:$G$95,7,FALSE))=TRUE,"0",VLOOKUP($E93,'CC Sun Peaks BA'!$A$12:$G$95,7,FALSE))</f>
        <v>0</v>
      </c>
      <c r="M93" s="21" t="str">
        <f>IF(ISNA(VLOOKUP($E93,'CC Sun Peaks SS'!$A$12:$G$95,7,FALSE))=TRUE,"0",VLOOKUP($E93,'CC Sun Peaks SS'!$A$12:$G$95,7,FALSE))</f>
        <v>0</v>
      </c>
      <c r="N93" s="21" t="str">
        <f>IF(ISNA(VLOOKUP($E93,'TT MSLM SS-1'!$A$12:$G$95,7,FALSE))=TRUE,"0",VLOOKUP($E93,'TT MSLM SS-1'!$A$12:$G$95,7,FALSE))</f>
        <v>0</v>
      </c>
      <c r="O93" s="21" t="str">
        <f>IF(ISNA(VLOOKUP($E93,'TT MSLM SS-2'!$A$12:$G$95,7,FALSE))=TRUE,"0",VLOOKUP($E93,'TT MSLM SS-2'!$A$12:$G$95,7,FALSE))</f>
        <v>0</v>
      </c>
      <c r="P93" s="21" t="str">
        <f>IF(ISNA(VLOOKUP($E93,'NorAm Aspen SS'!$A$12:$G$95,7,FALSE))=TRUE,"0",VLOOKUP($E93,'NorAm Aspen SS'!$A$12:$G$95,7,FALSE))</f>
        <v>0</v>
      </c>
      <c r="Q93" s="21">
        <f>IF(ISNA(VLOOKUP($E93,'PROV SS'!$A$12:$G$95,7,FALSE))=TRUE,"0",VLOOKUP($E93,'PROV SS'!$A$12:$G$95,7,FALSE))</f>
        <v>51</v>
      </c>
      <c r="R93" s="21">
        <f>IF(ISNA(VLOOKUP($E93,'PROV BA'!$A$12:$G$95,7,FALSE))=TRUE,"0",VLOOKUP($E93,'PROV BA'!$A$12:$G$95,7,FALSE))</f>
        <v>47</v>
      </c>
      <c r="S93" s="168" t="str">
        <f>IF(ISNA(VLOOKUP($E93,'CC Horseshoe BA-1'!$A$12:$I$95,9,FALSE))=TRUE,"0",VLOOKUP($E93,'CC Horseshoe BA-1'!$A$12:$I$95,9,FALSE))</f>
        <v>0</v>
      </c>
      <c r="T93" s="21" t="str">
        <f>IF(ISNA(VLOOKUP($E93,'CC Horseshoe BA-2'!$A$12:$G$95,7,FALSE))=TRUE,"0",VLOOKUP($E93,'CC Horseshoe BA-2'!$A$12:$G$95,7,FALSE))</f>
        <v>0</v>
      </c>
      <c r="U93" s="21" t="str">
        <f>IF(ISNA(VLOOKUP($E93,'NorAm Aspen SS'!$A$12:$G$95,7,FALSE))=TRUE,"0",VLOOKUP($E93,'NorAm Aspen SS'!$A$12:$G$95,7,FALSE))</f>
        <v>0</v>
      </c>
      <c r="V93" s="21" t="str">
        <f>IF(ISNA(VLOOKUP($E93,'JR+CC Halfpipe'!$A$12:$G$95,7,FALSE))=TRUE,"0",VLOOKUP($E93,'JR+CC Halfpipe'!$A$12:$G$95,7,FALSE))</f>
        <v>0</v>
      </c>
      <c r="W93" s="21" t="str">
        <f>IF(ISNA(VLOOKUP($E93,'JR Nat SS'!$A$12:$G$95,7,FALSE))=TRUE,"0",VLOOKUP($E93,'JR Nat SS'!$A$12:$G$95,7,FALSE))</f>
        <v>0</v>
      </c>
      <c r="X93" s="21" t="str">
        <f>IF(ISNA(VLOOKUP($E93,'JR Nat BA'!$A$12:$G$95,7,FALSE))=TRUE,"0",VLOOKUP($E93,'JR Nat BA'!$A$12:$G$95,7,FALSE))</f>
        <v>0</v>
      </c>
      <c r="Y93" s="21" t="str">
        <f>IF(ISNA(VLOOKUP($E93,'NorAm Stoneham SS'!$A$12:$G$95,7,FALSE))=TRUE,"0",VLOOKUP($E93,'NorAm Stoneham SS'!$A$12:$G$95,7,FALSE))</f>
        <v>0</v>
      </c>
      <c r="Z93" s="168" t="str">
        <f>IF(ISNA(VLOOKUP($E93,'NorAm Stoneham BA'!$A$12:$I$95,9,FALSE))=TRUE,"0",VLOOKUP($E93,'NorAm Stoneham BA'!$A$12:$I$95,9,FALSE))</f>
        <v>0</v>
      </c>
      <c r="AA93" s="21" t="str">
        <f>IF(ISNA(VLOOKUP($E93,'SR Nats SS'!$A$12:$G$95,7,FALSE))=TRUE,"0",VLOOKUP($E93,'SR Nats SS'!$A$12:$G$95,7,FALSE))</f>
        <v>0</v>
      </c>
      <c r="AB93" s="21" t="str">
        <f>IF(ISNA(VLOOKUP($E93,'SR Nats BA'!$A$12:$G$95,7,FALSE))=TRUE,"0",VLOOKUP($E93,'SR Nats BA'!$A$12:$G$95,7,FALSE))</f>
        <v>0</v>
      </c>
      <c r="AC93" s="22"/>
      <c r="AD93" s="22"/>
      <c r="AE93" s="22"/>
      <c r="AF93" s="22"/>
      <c r="AG93" s="22"/>
    </row>
    <row r="94" spans="1:33" ht="19" customHeight="1" x14ac:dyDescent="0.15">
      <c r="A94" s="64" t="s">
        <v>181</v>
      </c>
      <c r="B94" s="60"/>
      <c r="C94" s="60" t="s">
        <v>32</v>
      </c>
      <c r="D94" s="60" t="s">
        <v>59</v>
      </c>
      <c r="E94" s="61" t="s">
        <v>238</v>
      </c>
      <c r="F94" s="87">
        <f>IF(ISNA(VLOOKUP($E94,'Ontario Rankings'!$E$6:$M$226,3,FALSE))=TRUE,"0",VLOOKUP($E94,'Ontario Rankings'!$E$6:$M$226,3,FALSE))</f>
        <v>82</v>
      </c>
      <c r="G94" s="21" t="str">
        <f>IF(ISNA(VLOOKUP($E94,'CC Yukon BA 2023'!$A$12:$G$95,7,FALSE))=TRUE,"0",VLOOKUP($E94,'CC Yukon BA 2023'!$A$12:$G$95,7,FALSE))</f>
        <v>0</v>
      </c>
      <c r="H94" s="21" t="str">
        <f>IF(ISNA(VLOOKUP($E94,'CC Yukon SS 2023'!$A$12:$G$95,7,FALSE))=TRUE,"0",VLOOKUP($E94,'CC Yukon SS 2023'!$A$12:$G$95,7,FALSE))</f>
        <v>0</v>
      </c>
      <c r="I94" s="21" t="str">
        <f>IF(ISNA(VLOOKUP($E94,'TT Horseshoe SS-1'!$A$12:$G$95,7,FALSE))=TRUE,"0",VLOOKUP($E94,'TT Horseshoe SS-1'!$A$12:$G$95,7,FALSE))</f>
        <v>0</v>
      </c>
      <c r="J94" s="21" t="str">
        <f>IF(ISNA(VLOOKUP($E94,'TT Horseshoe SS-2'!$A$12:$G$95,7,FALSE))=TRUE,"0",VLOOKUP($E94,'TT Horseshoe SS-2'!$A$12:$G$95,7,FALSE))</f>
        <v>0</v>
      </c>
      <c r="K94" s="21" t="str">
        <f>IF(ISNA(VLOOKUP($E94,'NorAm Copper SS'!$A$12:$G$95,7,FALSE))=TRUE,"0",VLOOKUP($E94,'NorAm Copper SS'!$A$12:$G$95,7,FALSE))</f>
        <v>0</v>
      </c>
      <c r="L94" s="21" t="str">
        <f>IF(ISNA(VLOOKUP($E94,'CC Sun Peaks BA'!$A$12:$G$95,7,FALSE))=TRUE,"0",VLOOKUP($E94,'CC Sun Peaks BA'!$A$12:$G$95,7,FALSE))</f>
        <v>0</v>
      </c>
      <c r="M94" s="21" t="str">
        <f>IF(ISNA(VLOOKUP($E94,'CC Sun Peaks SS'!$A$12:$G$95,7,FALSE))=TRUE,"0",VLOOKUP($E94,'CC Sun Peaks SS'!$A$12:$G$95,7,FALSE))</f>
        <v>0</v>
      </c>
      <c r="N94" s="21" t="str">
        <f>IF(ISNA(VLOOKUP($E94,'TT MSLM SS-1'!$A$12:$G$95,7,FALSE))=TRUE,"0",VLOOKUP($E94,'TT MSLM SS-1'!$A$12:$G$95,7,FALSE))</f>
        <v>0</v>
      </c>
      <c r="O94" s="21" t="str">
        <f>IF(ISNA(VLOOKUP($E94,'TT MSLM SS-2'!$A$12:$G$95,7,FALSE))=TRUE,"0",VLOOKUP($E94,'TT MSLM SS-2'!$A$12:$G$95,7,FALSE))</f>
        <v>0</v>
      </c>
      <c r="P94" s="21" t="str">
        <f>IF(ISNA(VLOOKUP($E94,'NorAm Aspen SS'!$A$12:$G$95,7,FALSE))=TRUE,"0",VLOOKUP($E94,'NorAm Aspen SS'!$A$12:$G$95,7,FALSE))</f>
        <v>0</v>
      </c>
      <c r="Q94" s="21">
        <f>IF(ISNA(VLOOKUP($E94,'PROV SS'!$A$12:$G$95,7,FALSE))=TRUE,"0",VLOOKUP($E94,'PROV SS'!$A$12:$G$95,7,FALSE))</f>
        <v>54</v>
      </c>
      <c r="R94" s="21">
        <f>IF(ISNA(VLOOKUP($E94,'PROV BA'!$A$12:$G$95,7,FALSE))=TRUE,"0",VLOOKUP($E94,'PROV BA'!$A$12:$G$95,7,FALSE))</f>
        <v>47</v>
      </c>
      <c r="S94" s="168" t="str">
        <f>IF(ISNA(VLOOKUP($E94,'CC Horseshoe BA-1'!$A$12:$I$95,9,FALSE))=TRUE,"0",VLOOKUP($E94,'CC Horseshoe BA-1'!$A$12:$I$95,9,FALSE))</f>
        <v>0</v>
      </c>
      <c r="T94" s="21" t="str">
        <f>IF(ISNA(VLOOKUP($E94,'CC Horseshoe BA-2'!$A$12:$G$95,7,FALSE))=TRUE,"0",VLOOKUP($E94,'CC Horseshoe BA-2'!$A$12:$G$95,7,FALSE))</f>
        <v>0</v>
      </c>
      <c r="U94" s="21" t="str">
        <f>IF(ISNA(VLOOKUP($E94,'NorAm Aspen SS'!$A$12:$G$95,7,FALSE))=TRUE,"0",VLOOKUP($E94,'NorAm Aspen SS'!$A$12:$G$95,7,FALSE))</f>
        <v>0</v>
      </c>
      <c r="V94" s="21" t="str">
        <f>IF(ISNA(VLOOKUP($E94,'JR+CC Halfpipe'!$A$12:$G$95,7,FALSE))=TRUE,"0",VLOOKUP($E94,'JR+CC Halfpipe'!$A$12:$G$95,7,FALSE))</f>
        <v>0</v>
      </c>
      <c r="W94" s="21" t="str">
        <f>IF(ISNA(VLOOKUP($E94,'JR Nat SS'!$A$12:$G$95,7,FALSE))=TRUE,"0",VLOOKUP($E94,'JR Nat SS'!$A$12:$G$95,7,FALSE))</f>
        <v>0</v>
      </c>
      <c r="X94" s="21" t="str">
        <f>IF(ISNA(VLOOKUP($E94,'JR Nat BA'!$A$12:$G$95,7,FALSE))=TRUE,"0",VLOOKUP($E94,'JR Nat BA'!$A$12:$G$95,7,FALSE))</f>
        <v>0</v>
      </c>
      <c r="Y94" s="21" t="str">
        <f>IF(ISNA(VLOOKUP($E94,'NorAm Stoneham SS'!$A$12:$G$95,7,FALSE))=TRUE,"0",VLOOKUP($E94,'NorAm Stoneham SS'!$A$12:$G$95,7,FALSE))</f>
        <v>0</v>
      </c>
      <c r="Z94" s="168" t="str">
        <f>IF(ISNA(VLOOKUP($E94,'NorAm Stoneham BA'!$A$12:$I$95,9,FALSE))=TRUE,"0",VLOOKUP($E94,'NorAm Stoneham BA'!$A$12:$I$95,9,FALSE))</f>
        <v>0</v>
      </c>
      <c r="AA94" s="21" t="str">
        <f>IF(ISNA(VLOOKUP($E94,'SR Nats SS'!$A$12:$G$95,7,FALSE))=TRUE,"0",VLOOKUP($E94,'SR Nats SS'!$A$12:$G$95,7,FALSE))</f>
        <v>0</v>
      </c>
      <c r="AB94" s="21" t="str">
        <f>IF(ISNA(VLOOKUP($E94,'SR Nats BA'!$A$12:$G$95,7,FALSE))=TRUE,"0",VLOOKUP($E94,'SR Nats BA'!$A$12:$G$95,7,FALSE))</f>
        <v>0</v>
      </c>
      <c r="AC94" s="22"/>
      <c r="AD94" s="22"/>
      <c r="AE94" s="22"/>
      <c r="AF94" s="22"/>
      <c r="AG94" s="22"/>
    </row>
    <row r="95" spans="1:33" ht="19" customHeight="1" x14ac:dyDescent="0.15">
      <c r="A95" s="64" t="s">
        <v>43</v>
      </c>
      <c r="B95" s="60"/>
      <c r="C95" s="60" t="s">
        <v>32</v>
      </c>
      <c r="D95" s="60" t="s">
        <v>59</v>
      </c>
      <c r="E95" s="61" t="s">
        <v>222</v>
      </c>
      <c r="F95" s="87">
        <f>IF(ISNA(VLOOKUP($E95,'Ontario Rankings'!$E$6:$M$226,3,FALSE))=TRUE,"0",VLOOKUP($E95,'Ontario Rankings'!$E$6:$M$226,3,FALSE))</f>
        <v>83</v>
      </c>
      <c r="G95" s="21" t="str">
        <f>IF(ISNA(VLOOKUP($E95,'CC Yukon BA 2023'!$A$12:$G$95,7,FALSE))=TRUE,"0",VLOOKUP($E95,'CC Yukon BA 2023'!$A$12:$G$95,7,FALSE))</f>
        <v>0</v>
      </c>
      <c r="H95" s="21" t="str">
        <f>IF(ISNA(VLOOKUP($E95,'CC Yukon SS 2023'!$A$12:$G$95,7,FALSE))=TRUE,"0",VLOOKUP($E95,'CC Yukon SS 2023'!$A$12:$G$95,7,FALSE))</f>
        <v>0</v>
      </c>
      <c r="I95" s="21" t="str">
        <f>IF(ISNA(VLOOKUP($E95,'TT Horseshoe SS-1'!$A$12:$G$95,7,FALSE))=TRUE,"0",VLOOKUP($E95,'TT Horseshoe SS-1'!$A$12:$G$95,7,FALSE))</f>
        <v>0</v>
      </c>
      <c r="J95" s="21" t="str">
        <f>IF(ISNA(VLOOKUP($E95,'TT Horseshoe SS-2'!$A$12:$G$95,7,FALSE))=TRUE,"0",VLOOKUP($E95,'TT Horseshoe SS-2'!$A$12:$G$95,7,FALSE))</f>
        <v>0</v>
      </c>
      <c r="K95" s="21" t="str">
        <f>IF(ISNA(VLOOKUP($E95,'NorAm Copper SS'!$A$12:$G$95,7,FALSE))=TRUE,"0",VLOOKUP($E95,'NorAm Copper SS'!$A$12:$G$95,7,FALSE))</f>
        <v>0</v>
      </c>
      <c r="L95" s="21" t="str">
        <f>IF(ISNA(VLOOKUP($E95,'CC Sun Peaks BA'!$A$12:$G$95,7,FALSE))=TRUE,"0",VLOOKUP($E95,'CC Sun Peaks BA'!$A$12:$G$95,7,FALSE))</f>
        <v>0</v>
      </c>
      <c r="M95" s="21" t="str">
        <f>IF(ISNA(VLOOKUP($E95,'CC Sun Peaks SS'!$A$12:$G$95,7,FALSE))=TRUE,"0",VLOOKUP($E95,'CC Sun Peaks SS'!$A$12:$G$95,7,FALSE))</f>
        <v>0</v>
      </c>
      <c r="N95" s="21">
        <f>IF(ISNA(VLOOKUP($E95,'TT MSLM SS-1'!$A$12:$G$95,7,FALSE))=TRUE,"0",VLOOKUP($E95,'TT MSLM SS-1'!$A$12:$G$95,7,FALSE))</f>
        <v>46</v>
      </c>
      <c r="O95" s="21">
        <f>IF(ISNA(VLOOKUP($E95,'TT MSLM SS-2'!$A$12:$G$95,7,FALSE))=TRUE,"0",VLOOKUP($E95,'TT MSLM SS-2'!$A$12:$G$95,7,FALSE))</f>
        <v>38</v>
      </c>
      <c r="P95" s="21" t="str">
        <f>IF(ISNA(VLOOKUP($E95,'NorAm Aspen SS'!$A$12:$G$95,7,FALSE))=TRUE,"0",VLOOKUP($E95,'NorAm Aspen SS'!$A$12:$G$95,7,FALSE))</f>
        <v>0</v>
      </c>
      <c r="Q95" s="21" t="str">
        <f>IF(ISNA(VLOOKUP($E95,'PROV SS'!$A$12:$G$95,7,FALSE))=TRUE,"0",VLOOKUP($E95,'PROV SS'!$A$12:$G$95,7,FALSE))</f>
        <v>0</v>
      </c>
      <c r="R95" s="21" t="str">
        <f>IF(ISNA(VLOOKUP($E95,'PROV BA'!$A$12:$G$95,7,FALSE))=TRUE,"0",VLOOKUP($E95,'PROV BA'!$A$12:$G$95,7,FALSE))</f>
        <v>0</v>
      </c>
      <c r="S95" s="168" t="str">
        <f>IF(ISNA(VLOOKUP($E95,'CC Horseshoe BA-1'!$A$12:$I$95,9,FALSE))=TRUE,"0",VLOOKUP($E95,'CC Horseshoe BA-1'!$A$12:$I$95,9,FALSE))</f>
        <v>0</v>
      </c>
      <c r="T95" s="21" t="str">
        <f>IF(ISNA(VLOOKUP($E95,'CC Horseshoe BA-2'!$A$12:$G$95,7,FALSE))=TRUE,"0",VLOOKUP($E95,'CC Horseshoe BA-2'!$A$12:$G$95,7,FALSE))</f>
        <v>0</v>
      </c>
      <c r="U95" s="21" t="str">
        <f>IF(ISNA(VLOOKUP($E95,'NorAm Aspen SS'!$A$12:$G$95,7,FALSE))=TRUE,"0",VLOOKUP($E95,'NorAm Aspen SS'!$A$12:$G$95,7,FALSE))</f>
        <v>0</v>
      </c>
      <c r="V95" s="21" t="str">
        <f>IF(ISNA(VLOOKUP($E95,'JR+CC Halfpipe'!$A$12:$G$95,7,FALSE))=TRUE,"0",VLOOKUP($E95,'JR+CC Halfpipe'!$A$12:$G$95,7,FALSE))</f>
        <v>0</v>
      </c>
      <c r="W95" s="21" t="str">
        <f>IF(ISNA(VLOOKUP($E95,'JR Nat SS'!$A$12:$G$95,7,FALSE))=TRUE,"0",VLOOKUP($E95,'JR Nat SS'!$A$12:$G$95,7,FALSE))</f>
        <v>0</v>
      </c>
      <c r="X95" s="21" t="str">
        <f>IF(ISNA(VLOOKUP($E95,'JR Nat BA'!$A$12:$G$95,7,FALSE))=TRUE,"0",VLOOKUP($E95,'JR Nat BA'!$A$12:$G$95,7,FALSE))</f>
        <v>0</v>
      </c>
      <c r="Y95" s="21" t="str">
        <f>IF(ISNA(VLOOKUP($E95,'NorAm Stoneham SS'!$A$12:$G$95,7,FALSE))=TRUE,"0",VLOOKUP($E95,'NorAm Stoneham SS'!$A$12:$G$95,7,FALSE))</f>
        <v>0</v>
      </c>
      <c r="Z95" s="168" t="str">
        <f>IF(ISNA(VLOOKUP($E95,'NorAm Stoneham BA'!$A$12:$I$95,9,FALSE))=TRUE,"0",VLOOKUP($E95,'NorAm Stoneham BA'!$A$12:$I$95,9,FALSE))</f>
        <v>0</v>
      </c>
      <c r="AA95" s="21" t="str">
        <f>IF(ISNA(VLOOKUP($E95,'SR Nats SS'!$A$12:$G$95,7,FALSE))=TRUE,"0",VLOOKUP($E95,'SR Nats SS'!$A$12:$G$95,7,FALSE))</f>
        <v>0</v>
      </c>
      <c r="AB95" s="21" t="str">
        <f>IF(ISNA(VLOOKUP($E95,'SR Nats BA'!$A$12:$G$95,7,FALSE))=TRUE,"0",VLOOKUP($E95,'SR Nats BA'!$A$12:$G$95,7,FALSE))</f>
        <v>0</v>
      </c>
      <c r="AC95" s="22"/>
      <c r="AD95" s="22"/>
      <c r="AE95" s="22"/>
      <c r="AF95" s="22"/>
      <c r="AG95" s="22"/>
    </row>
    <row r="96" spans="1:33" ht="19" customHeight="1" x14ac:dyDescent="0.15">
      <c r="A96" s="64" t="s">
        <v>45</v>
      </c>
      <c r="B96" s="60"/>
      <c r="C96" s="60" t="s">
        <v>32</v>
      </c>
      <c r="D96" s="60" t="s">
        <v>29</v>
      </c>
      <c r="E96" s="61" t="s">
        <v>230</v>
      </c>
      <c r="F96" s="87">
        <f>IF(ISNA(VLOOKUP($E96,'Ontario Rankings'!$E$6:$M$226,3,FALSE))=TRUE,"0",VLOOKUP($E96,'Ontario Rankings'!$E$6:$M$226,3,FALSE))</f>
        <v>84</v>
      </c>
      <c r="G96" s="21" t="str">
        <f>IF(ISNA(VLOOKUP($E96,'CC Yukon BA 2023'!$A$12:$G$95,7,FALSE))=TRUE,"0",VLOOKUP($E96,'CC Yukon BA 2023'!$A$12:$G$95,7,FALSE))</f>
        <v>0</v>
      </c>
      <c r="H96" s="21" t="str">
        <f>IF(ISNA(VLOOKUP($E96,'CC Yukon SS 2023'!$A$12:$G$95,7,FALSE))=TRUE,"0",VLOOKUP($E96,'CC Yukon SS 2023'!$A$12:$G$95,7,FALSE))</f>
        <v>0</v>
      </c>
      <c r="I96" s="21" t="str">
        <f>IF(ISNA(VLOOKUP($E96,'TT Horseshoe SS-1'!$A$12:$G$95,7,FALSE))=TRUE,"0",VLOOKUP($E96,'TT Horseshoe SS-1'!$A$12:$G$95,7,FALSE))</f>
        <v>0</v>
      </c>
      <c r="J96" s="21" t="str">
        <f>IF(ISNA(VLOOKUP($E96,'TT Horseshoe SS-2'!$A$12:$G$95,7,FALSE))=TRUE,"0",VLOOKUP($E96,'TT Horseshoe SS-2'!$A$12:$G$95,7,FALSE))</f>
        <v>0</v>
      </c>
      <c r="K96" s="21" t="str">
        <f>IF(ISNA(VLOOKUP($E96,'NorAm Copper SS'!$A$12:$G$95,7,FALSE))=TRUE,"0",VLOOKUP($E96,'NorAm Copper SS'!$A$12:$G$95,7,FALSE))</f>
        <v>0</v>
      </c>
      <c r="L96" s="21" t="str">
        <f>IF(ISNA(VLOOKUP($E96,'CC Sun Peaks BA'!$A$12:$G$95,7,FALSE))=TRUE,"0",VLOOKUP($E96,'CC Sun Peaks BA'!$A$12:$G$95,7,FALSE))</f>
        <v>0</v>
      </c>
      <c r="M96" s="21" t="str">
        <f>IF(ISNA(VLOOKUP($E96,'CC Sun Peaks SS'!$A$12:$G$95,7,FALSE))=TRUE,"0",VLOOKUP($E96,'CC Sun Peaks SS'!$A$12:$G$95,7,FALSE))</f>
        <v>0</v>
      </c>
      <c r="N96" s="21" t="str">
        <f>IF(ISNA(VLOOKUP($E96,'TT MSLM SS-1'!$A$12:$G$95,7,FALSE))=TRUE,"0",VLOOKUP($E96,'TT MSLM SS-1'!$A$12:$G$95,7,FALSE))</f>
        <v>0</v>
      </c>
      <c r="O96" s="21" t="str">
        <f>IF(ISNA(VLOOKUP($E96,'TT MSLM SS-2'!$A$12:$G$95,7,FALSE))=TRUE,"0",VLOOKUP($E96,'TT MSLM SS-2'!$A$12:$G$95,7,FALSE))</f>
        <v>0</v>
      </c>
      <c r="P96" s="21" t="str">
        <f>IF(ISNA(VLOOKUP($E96,'NorAm Aspen SS'!$A$12:$G$95,7,FALSE))=TRUE,"0",VLOOKUP($E96,'NorAm Aspen SS'!$A$12:$G$95,7,FALSE))</f>
        <v>0</v>
      </c>
      <c r="Q96" s="21">
        <f>IF(ISNA(VLOOKUP($E96,'PROV SS'!$A$12:$G$95,7,FALSE))=TRUE,"0",VLOOKUP($E96,'PROV SS'!$A$12:$G$95,7,FALSE))</f>
        <v>32</v>
      </c>
      <c r="R96" s="21" t="str">
        <f>IF(ISNA(VLOOKUP($E96,'PROV BA'!$A$12:$G$95,7,FALSE))=TRUE,"0",VLOOKUP($E96,'PROV BA'!$A$12:$G$95,7,FALSE))</f>
        <v>DNS</v>
      </c>
      <c r="S96" s="168" t="str">
        <f>IF(ISNA(VLOOKUP($E96,'CC Horseshoe BA-1'!$A$12:$I$95,9,FALSE))=TRUE,"0",VLOOKUP($E96,'CC Horseshoe BA-1'!$A$12:$I$95,9,FALSE))</f>
        <v>0</v>
      </c>
      <c r="T96" s="21" t="str">
        <f>IF(ISNA(VLOOKUP($E96,'CC Horseshoe BA-2'!$A$12:$G$95,7,FALSE))=TRUE,"0",VLOOKUP($E96,'CC Horseshoe BA-2'!$A$12:$G$95,7,FALSE))</f>
        <v>0</v>
      </c>
      <c r="U96" s="21" t="str">
        <f>IF(ISNA(VLOOKUP($E96,'NorAm Aspen SS'!$A$12:$G$95,7,FALSE))=TRUE,"0",VLOOKUP($E96,'NorAm Aspen SS'!$A$12:$G$95,7,FALSE))</f>
        <v>0</v>
      </c>
      <c r="V96" s="21" t="str">
        <f>IF(ISNA(VLOOKUP($E96,'JR+CC Halfpipe'!$A$12:$G$95,7,FALSE))=TRUE,"0",VLOOKUP($E96,'JR+CC Halfpipe'!$A$12:$G$95,7,FALSE))</f>
        <v>0</v>
      </c>
      <c r="W96" s="21" t="str">
        <f>IF(ISNA(VLOOKUP($E96,'JR Nat SS'!$A$12:$G$95,7,FALSE))=TRUE,"0",VLOOKUP($E96,'JR Nat SS'!$A$12:$G$95,7,FALSE))</f>
        <v>0</v>
      </c>
      <c r="X96" s="21" t="str">
        <f>IF(ISNA(VLOOKUP($E96,'JR Nat BA'!$A$12:$G$95,7,FALSE))=TRUE,"0",VLOOKUP($E96,'JR Nat BA'!$A$12:$G$95,7,FALSE))</f>
        <v>0</v>
      </c>
      <c r="Y96" s="21" t="str">
        <f>IF(ISNA(VLOOKUP($E96,'NorAm Stoneham SS'!$A$12:$G$95,7,FALSE))=TRUE,"0",VLOOKUP($E96,'NorAm Stoneham SS'!$A$12:$G$95,7,FALSE))</f>
        <v>0</v>
      </c>
      <c r="Z96" s="168" t="str">
        <f>IF(ISNA(VLOOKUP($E96,'NorAm Stoneham BA'!$A$12:$I$95,9,FALSE))=TRUE,"0",VLOOKUP($E96,'NorAm Stoneham BA'!$A$12:$I$95,9,FALSE))</f>
        <v>0</v>
      </c>
      <c r="AA96" s="21" t="str">
        <f>IF(ISNA(VLOOKUP($E96,'SR Nats SS'!$A$12:$G$95,7,FALSE))=TRUE,"0",VLOOKUP($E96,'SR Nats SS'!$A$12:$G$95,7,FALSE))</f>
        <v>0</v>
      </c>
      <c r="AB96" s="21" t="str">
        <f>IF(ISNA(VLOOKUP($E96,'SR Nats BA'!$A$12:$G$95,7,FALSE))=TRUE,"0",VLOOKUP($E96,'SR Nats BA'!$A$12:$G$95,7,FALSE))</f>
        <v>0</v>
      </c>
      <c r="AC96" s="22"/>
      <c r="AD96" s="22"/>
      <c r="AE96" s="22"/>
      <c r="AF96" s="22"/>
      <c r="AG96" s="22"/>
    </row>
    <row r="97" spans="1:33" ht="19" customHeight="1" x14ac:dyDescent="0.15">
      <c r="A97" s="64" t="s">
        <v>51</v>
      </c>
      <c r="B97" s="60"/>
      <c r="C97" s="60" t="s">
        <v>32</v>
      </c>
      <c r="D97" s="60" t="s">
        <v>48</v>
      </c>
      <c r="E97" s="61" t="s">
        <v>235</v>
      </c>
      <c r="F97" s="87">
        <f>IF(ISNA(VLOOKUP($E97,'Ontario Rankings'!$E$6:$M$226,3,FALSE))=TRUE,"0",VLOOKUP($E97,'Ontario Rankings'!$E$6:$M$226,3,FALSE))</f>
        <v>85</v>
      </c>
      <c r="G97" s="21" t="str">
        <f>IF(ISNA(VLOOKUP($E97,'CC Yukon BA 2023'!$A$12:$G$95,7,FALSE))=TRUE,"0",VLOOKUP($E97,'CC Yukon BA 2023'!$A$12:$G$95,7,FALSE))</f>
        <v>0</v>
      </c>
      <c r="H97" s="21" t="str">
        <f>IF(ISNA(VLOOKUP($E97,'CC Yukon SS 2023'!$A$12:$G$95,7,FALSE))=TRUE,"0",VLOOKUP($E97,'CC Yukon SS 2023'!$A$12:$G$95,7,FALSE))</f>
        <v>0</v>
      </c>
      <c r="I97" s="21" t="str">
        <f>IF(ISNA(VLOOKUP($E97,'TT Horseshoe SS-1'!$A$12:$G$95,7,FALSE))=TRUE,"0",VLOOKUP($E97,'TT Horseshoe SS-1'!$A$12:$G$95,7,FALSE))</f>
        <v>0</v>
      </c>
      <c r="J97" s="21" t="str">
        <f>IF(ISNA(VLOOKUP($E97,'TT Horseshoe SS-2'!$A$12:$G$95,7,FALSE))=TRUE,"0",VLOOKUP($E97,'TT Horseshoe SS-2'!$A$12:$G$95,7,FALSE))</f>
        <v>0</v>
      </c>
      <c r="K97" s="21" t="str">
        <f>IF(ISNA(VLOOKUP($E97,'NorAm Copper SS'!$A$12:$G$95,7,FALSE))=TRUE,"0",VLOOKUP($E97,'NorAm Copper SS'!$A$12:$G$95,7,FALSE))</f>
        <v>0</v>
      </c>
      <c r="L97" s="21" t="str">
        <f>IF(ISNA(VLOOKUP($E97,'CC Sun Peaks BA'!$A$12:$G$95,7,FALSE))=TRUE,"0",VLOOKUP($E97,'CC Sun Peaks BA'!$A$12:$G$95,7,FALSE))</f>
        <v>0</v>
      </c>
      <c r="M97" s="21" t="str">
        <f>IF(ISNA(VLOOKUP($E97,'CC Sun Peaks SS'!$A$12:$G$95,7,FALSE))=TRUE,"0",VLOOKUP($E97,'CC Sun Peaks SS'!$A$12:$G$95,7,FALSE))</f>
        <v>0</v>
      </c>
      <c r="N97" s="21" t="str">
        <f>IF(ISNA(VLOOKUP($E97,'TT MSLM SS-1'!$A$12:$G$95,7,FALSE))=TRUE,"0",VLOOKUP($E97,'TT MSLM SS-1'!$A$12:$G$95,7,FALSE))</f>
        <v>0</v>
      </c>
      <c r="O97" s="21" t="str">
        <f>IF(ISNA(VLOOKUP($E97,'TT MSLM SS-2'!$A$12:$G$95,7,FALSE))=TRUE,"0",VLOOKUP($E97,'TT MSLM SS-2'!$A$12:$G$95,7,FALSE))</f>
        <v>0</v>
      </c>
      <c r="P97" s="21" t="str">
        <f>IF(ISNA(VLOOKUP($E97,'NorAm Aspen SS'!$A$12:$G$95,7,FALSE))=TRUE,"0",VLOOKUP($E97,'NorAm Aspen SS'!$A$12:$G$95,7,FALSE))</f>
        <v>0</v>
      </c>
      <c r="Q97" s="21">
        <f>IF(ISNA(VLOOKUP($E97,'PROV SS'!$A$12:$G$95,7,FALSE))=TRUE,"0",VLOOKUP($E97,'PROV SS'!$A$12:$G$95,7,FALSE))</f>
        <v>42</v>
      </c>
      <c r="R97" s="21" t="str">
        <f>IF(ISNA(VLOOKUP($E97,'PROV BA'!$A$12:$G$95,7,FALSE))=TRUE,"0",VLOOKUP($E97,'PROV BA'!$A$12:$G$95,7,FALSE))</f>
        <v>DNS</v>
      </c>
      <c r="S97" s="168" t="str">
        <f>IF(ISNA(VLOOKUP($E97,'CC Horseshoe BA-1'!$A$12:$I$95,9,FALSE))=TRUE,"0",VLOOKUP($E97,'CC Horseshoe BA-1'!$A$12:$I$95,9,FALSE))</f>
        <v>0</v>
      </c>
      <c r="T97" s="21" t="str">
        <f>IF(ISNA(VLOOKUP($E97,'CC Horseshoe BA-2'!$A$12:$G$95,7,FALSE))=TRUE,"0",VLOOKUP($E97,'CC Horseshoe BA-2'!$A$12:$G$95,7,FALSE))</f>
        <v>0</v>
      </c>
      <c r="U97" s="21" t="str">
        <f>IF(ISNA(VLOOKUP($E97,'NorAm Aspen SS'!$A$12:$G$95,7,FALSE))=TRUE,"0",VLOOKUP($E97,'NorAm Aspen SS'!$A$12:$G$95,7,FALSE))</f>
        <v>0</v>
      </c>
      <c r="V97" s="21" t="str">
        <f>IF(ISNA(VLOOKUP($E97,'JR+CC Halfpipe'!$A$12:$G$95,7,FALSE))=TRUE,"0",VLOOKUP($E97,'JR+CC Halfpipe'!$A$12:$G$95,7,FALSE))</f>
        <v>0</v>
      </c>
      <c r="W97" s="21" t="str">
        <f>IF(ISNA(VLOOKUP($E97,'JR Nat SS'!$A$12:$G$95,7,FALSE))=TRUE,"0",VLOOKUP($E97,'JR Nat SS'!$A$12:$G$95,7,FALSE))</f>
        <v>0</v>
      </c>
      <c r="X97" s="21" t="str">
        <f>IF(ISNA(VLOOKUP($E97,'JR Nat BA'!$A$12:$G$95,7,FALSE))=TRUE,"0",VLOOKUP($E97,'JR Nat BA'!$A$12:$G$95,7,FALSE))</f>
        <v>0</v>
      </c>
      <c r="Y97" s="21" t="str">
        <f>IF(ISNA(VLOOKUP($E97,'NorAm Stoneham SS'!$A$12:$G$95,7,FALSE))=TRUE,"0",VLOOKUP($E97,'NorAm Stoneham SS'!$A$12:$G$95,7,FALSE))</f>
        <v>0</v>
      </c>
      <c r="Z97" s="168" t="str">
        <f>IF(ISNA(VLOOKUP($E97,'NorAm Stoneham BA'!$A$12:$I$95,9,FALSE))=TRUE,"0",VLOOKUP($E97,'NorAm Stoneham BA'!$A$12:$I$95,9,FALSE))</f>
        <v>0</v>
      </c>
      <c r="AA97" s="21" t="str">
        <f>IF(ISNA(VLOOKUP($E97,'SR Nats SS'!$A$12:$G$95,7,FALSE))=TRUE,"0",VLOOKUP($E97,'SR Nats SS'!$A$12:$G$95,7,FALSE))</f>
        <v>0</v>
      </c>
      <c r="AB97" s="21" t="str">
        <f>IF(ISNA(VLOOKUP($E97,'SR Nats BA'!$A$12:$G$95,7,FALSE))=TRUE,"0",VLOOKUP($E97,'SR Nats BA'!$A$12:$G$95,7,FALSE))</f>
        <v>0</v>
      </c>
      <c r="AC97" s="22"/>
      <c r="AD97" s="22"/>
      <c r="AE97" s="22"/>
      <c r="AF97" s="22"/>
      <c r="AG97" s="22"/>
    </row>
    <row r="98" spans="1:33" ht="19" customHeight="1" x14ac:dyDescent="0.15">
      <c r="A98" s="64" t="s">
        <v>43</v>
      </c>
      <c r="B98" s="60"/>
      <c r="C98" s="60" t="s">
        <v>32</v>
      </c>
      <c r="D98" s="60" t="s">
        <v>29</v>
      </c>
      <c r="E98" s="61" t="s">
        <v>214</v>
      </c>
      <c r="F98" s="87">
        <f>IF(ISNA(VLOOKUP($E98,'Ontario Rankings'!$E$6:$M$226,3,FALSE))=TRUE,"0",VLOOKUP($E98,'Ontario Rankings'!$E$6:$M$226,3,FALSE))</f>
        <v>86</v>
      </c>
      <c r="G98" s="21" t="str">
        <f>IF(ISNA(VLOOKUP($E98,'CC Yukon BA 2023'!$A$12:$G$95,7,FALSE))=TRUE,"0",VLOOKUP($E98,'CC Yukon BA 2023'!$A$12:$G$95,7,FALSE))</f>
        <v>0</v>
      </c>
      <c r="H98" s="21" t="str">
        <f>IF(ISNA(VLOOKUP($E98,'CC Yukon SS 2023'!$A$12:$G$95,7,FALSE))=TRUE,"0",VLOOKUP($E98,'CC Yukon SS 2023'!$A$12:$G$95,7,FALSE))</f>
        <v>0</v>
      </c>
      <c r="I98" s="21" t="str">
        <f>IF(ISNA(VLOOKUP($E98,'TT Horseshoe SS-1'!$A$12:$G$95,7,FALSE))=TRUE,"0",VLOOKUP($E98,'TT Horseshoe SS-1'!$A$12:$G$95,7,FALSE))</f>
        <v>0</v>
      </c>
      <c r="J98" s="21" t="str">
        <f>IF(ISNA(VLOOKUP($E98,'TT Horseshoe SS-2'!$A$12:$G$95,7,FALSE))=TRUE,"0",VLOOKUP($E98,'TT Horseshoe SS-2'!$A$12:$G$95,7,FALSE))</f>
        <v>0</v>
      </c>
      <c r="K98" s="21" t="str">
        <f>IF(ISNA(VLOOKUP($E98,'NorAm Copper SS'!$A$12:$G$95,7,FALSE))=TRUE,"0",VLOOKUP($E98,'NorAm Copper SS'!$A$12:$G$95,7,FALSE))</f>
        <v>0</v>
      </c>
      <c r="L98" s="21" t="str">
        <f>IF(ISNA(VLOOKUP($E98,'CC Sun Peaks BA'!$A$12:$G$95,7,FALSE))=TRUE,"0",VLOOKUP($E98,'CC Sun Peaks BA'!$A$12:$G$95,7,FALSE))</f>
        <v>0</v>
      </c>
      <c r="M98" s="21" t="str">
        <f>IF(ISNA(VLOOKUP($E98,'CC Sun Peaks SS'!$A$12:$G$95,7,FALSE))=TRUE,"0",VLOOKUP($E98,'CC Sun Peaks SS'!$A$12:$G$95,7,FALSE))</f>
        <v>0</v>
      </c>
      <c r="N98" s="21">
        <f>IF(ISNA(VLOOKUP($E98,'TT MSLM SS-1'!$A$12:$G$95,7,FALSE))=TRUE,"0",VLOOKUP($E98,'TT MSLM SS-1'!$A$12:$G$95,7,FALSE))</f>
        <v>38</v>
      </c>
      <c r="O98" s="21" t="str">
        <f>IF(ISNA(VLOOKUP($E98,'TT MSLM SS-2'!$A$12:$G$95,7,FALSE))=TRUE,"0",VLOOKUP($E98,'TT MSLM SS-2'!$A$12:$G$95,7,FALSE))</f>
        <v>DNS</v>
      </c>
      <c r="P98" s="21" t="str">
        <f>IF(ISNA(VLOOKUP($E98,'NorAm Aspen SS'!$A$12:$G$95,7,FALSE))=TRUE,"0",VLOOKUP($E98,'NorAm Aspen SS'!$A$12:$G$95,7,FALSE))</f>
        <v>0</v>
      </c>
      <c r="Q98" s="21" t="str">
        <f>IF(ISNA(VLOOKUP($E98,'PROV SS'!$A$12:$G$95,7,FALSE))=TRUE,"0",VLOOKUP($E98,'PROV SS'!$A$12:$G$95,7,FALSE))</f>
        <v>0</v>
      </c>
      <c r="R98" s="21" t="str">
        <f>IF(ISNA(VLOOKUP($E98,'PROV BA'!$A$12:$G$95,7,FALSE))=TRUE,"0",VLOOKUP($E98,'PROV BA'!$A$12:$G$95,7,FALSE))</f>
        <v>0</v>
      </c>
      <c r="S98" s="168" t="str">
        <f>IF(ISNA(VLOOKUP($E98,'CC Horseshoe BA-1'!$A$12:$I$95,9,FALSE))=TRUE,"0",VLOOKUP($E98,'CC Horseshoe BA-1'!$A$12:$I$95,9,FALSE))</f>
        <v>0</v>
      </c>
      <c r="T98" s="21" t="str">
        <f>IF(ISNA(VLOOKUP($E98,'CC Horseshoe BA-2'!$A$12:$G$95,7,FALSE))=TRUE,"0",VLOOKUP($E98,'CC Horseshoe BA-2'!$A$12:$G$95,7,FALSE))</f>
        <v>0</v>
      </c>
      <c r="U98" s="21" t="str">
        <f>IF(ISNA(VLOOKUP($E98,'NorAm Aspen SS'!$A$12:$G$95,7,FALSE))=TRUE,"0",VLOOKUP($E98,'NorAm Aspen SS'!$A$12:$G$95,7,FALSE))</f>
        <v>0</v>
      </c>
      <c r="V98" s="21" t="str">
        <f>IF(ISNA(VLOOKUP($E98,'JR+CC Halfpipe'!$A$12:$G$95,7,FALSE))=TRUE,"0",VLOOKUP($E98,'JR+CC Halfpipe'!$A$12:$G$95,7,FALSE))</f>
        <v>0</v>
      </c>
      <c r="W98" s="21" t="str">
        <f>IF(ISNA(VLOOKUP($E98,'JR Nat SS'!$A$12:$G$95,7,FALSE))=TRUE,"0",VLOOKUP($E98,'JR Nat SS'!$A$12:$G$95,7,FALSE))</f>
        <v>0</v>
      </c>
      <c r="X98" s="21" t="str">
        <f>IF(ISNA(VLOOKUP($E98,'JR Nat BA'!$A$12:$G$95,7,FALSE))=TRUE,"0",VLOOKUP($E98,'JR Nat BA'!$A$12:$G$95,7,FALSE))</f>
        <v>0</v>
      </c>
      <c r="Y98" s="21" t="str">
        <f>IF(ISNA(VLOOKUP($E98,'NorAm Stoneham SS'!$A$12:$G$95,7,FALSE))=TRUE,"0",VLOOKUP($E98,'NorAm Stoneham SS'!$A$12:$G$95,7,FALSE))</f>
        <v>0</v>
      </c>
      <c r="Z98" s="168" t="str">
        <f>IF(ISNA(VLOOKUP($E98,'NorAm Stoneham BA'!$A$12:$I$95,9,FALSE))=TRUE,"0",VLOOKUP($E98,'NorAm Stoneham BA'!$A$12:$I$95,9,FALSE))</f>
        <v>0</v>
      </c>
      <c r="AA98" s="21" t="str">
        <f>IF(ISNA(VLOOKUP($E98,'SR Nats SS'!$A$12:$G$95,7,FALSE))=TRUE,"0",VLOOKUP($E98,'SR Nats SS'!$A$12:$G$95,7,FALSE))</f>
        <v>0</v>
      </c>
      <c r="AB98" s="21" t="str">
        <f>IF(ISNA(VLOOKUP($E98,'SR Nats BA'!$A$12:$G$95,7,FALSE))=TRUE,"0",VLOOKUP($E98,'SR Nats BA'!$A$12:$G$95,7,FALSE))</f>
        <v>0</v>
      </c>
      <c r="AC98" s="22"/>
      <c r="AD98" s="22"/>
      <c r="AE98" s="22"/>
      <c r="AF98" s="22"/>
      <c r="AG98" s="22"/>
    </row>
    <row r="99" spans="1:33" ht="19" customHeight="1" x14ac:dyDescent="0.15">
      <c r="A99" s="64" t="s">
        <v>45</v>
      </c>
      <c r="B99" s="60"/>
      <c r="C99" s="60" t="s">
        <v>32</v>
      </c>
      <c r="D99" s="60" t="s">
        <v>59</v>
      </c>
      <c r="E99" s="61" t="s">
        <v>239</v>
      </c>
      <c r="F99" s="87">
        <f>IF(ISNA(VLOOKUP($E99,'Ontario Rankings'!$E$6:$M$226,3,FALSE))=TRUE,"0",VLOOKUP($E99,'Ontario Rankings'!$E$6:$M$226,3,FALSE))</f>
        <v>87</v>
      </c>
      <c r="G99" s="21" t="str">
        <f>IF(ISNA(VLOOKUP($E99,'CC Yukon BA 2023'!$A$12:$G$95,7,FALSE))=TRUE,"0",VLOOKUP($E99,'CC Yukon BA 2023'!$A$12:$G$95,7,FALSE))</f>
        <v>0</v>
      </c>
      <c r="H99" s="21" t="str">
        <f>IF(ISNA(VLOOKUP($E99,'CC Yukon SS 2023'!$A$12:$G$95,7,FALSE))=TRUE,"0",VLOOKUP($E99,'CC Yukon SS 2023'!$A$12:$G$95,7,FALSE))</f>
        <v>0</v>
      </c>
      <c r="I99" s="21" t="str">
        <f>IF(ISNA(VLOOKUP($E99,'TT Horseshoe SS-1'!$A$12:$G$95,7,FALSE))=TRUE,"0",VLOOKUP($E99,'TT Horseshoe SS-1'!$A$12:$G$95,7,FALSE))</f>
        <v>0</v>
      </c>
      <c r="J99" s="21" t="str">
        <f>IF(ISNA(VLOOKUP($E99,'TT Horseshoe SS-2'!$A$12:$G$95,7,FALSE))=TRUE,"0",VLOOKUP($E99,'TT Horseshoe SS-2'!$A$12:$G$95,7,FALSE))</f>
        <v>0</v>
      </c>
      <c r="K99" s="21" t="str">
        <f>IF(ISNA(VLOOKUP($E99,'NorAm Copper SS'!$A$12:$G$95,7,FALSE))=TRUE,"0",VLOOKUP($E99,'NorAm Copper SS'!$A$12:$G$95,7,FALSE))</f>
        <v>0</v>
      </c>
      <c r="L99" s="21" t="str">
        <f>IF(ISNA(VLOOKUP($E99,'CC Sun Peaks BA'!$A$12:$G$95,7,FALSE))=TRUE,"0",VLOOKUP($E99,'CC Sun Peaks BA'!$A$12:$G$95,7,FALSE))</f>
        <v>0</v>
      </c>
      <c r="M99" s="21" t="str">
        <f>IF(ISNA(VLOOKUP($E99,'CC Sun Peaks SS'!$A$12:$G$95,7,FALSE))=TRUE,"0",VLOOKUP($E99,'CC Sun Peaks SS'!$A$12:$G$95,7,FALSE))</f>
        <v>0</v>
      </c>
      <c r="N99" s="21" t="str">
        <f>IF(ISNA(VLOOKUP($E99,'TT MSLM SS-1'!$A$12:$G$95,7,FALSE))=TRUE,"0",VLOOKUP($E99,'TT MSLM SS-1'!$A$12:$G$95,7,FALSE))</f>
        <v>0</v>
      </c>
      <c r="O99" s="21" t="str">
        <f>IF(ISNA(VLOOKUP($E99,'TT MSLM SS-2'!$A$12:$G$95,7,FALSE))=TRUE,"0",VLOOKUP($E99,'TT MSLM SS-2'!$A$12:$G$95,7,FALSE))</f>
        <v>0</v>
      </c>
      <c r="P99" s="21" t="str">
        <f>IF(ISNA(VLOOKUP($E99,'NorAm Aspen SS'!$A$12:$G$95,7,FALSE))=TRUE,"0",VLOOKUP($E99,'NorAm Aspen SS'!$A$12:$G$95,7,FALSE))</f>
        <v>0</v>
      </c>
      <c r="Q99" s="21">
        <f>IF(ISNA(VLOOKUP($E99,'PROV SS'!$A$12:$G$95,7,FALSE))=TRUE,"0",VLOOKUP($E99,'PROV SS'!$A$12:$G$95,7,FALSE))</f>
        <v>48</v>
      </c>
      <c r="R99" s="21" t="str">
        <f>IF(ISNA(VLOOKUP($E99,'PROV BA'!$A$12:$G$95,7,FALSE))=TRUE,"0",VLOOKUP($E99,'PROV BA'!$A$12:$G$95,7,FALSE))</f>
        <v>DNS</v>
      </c>
      <c r="S99" s="168" t="str">
        <f>IF(ISNA(VLOOKUP($E99,'CC Horseshoe BA-1'!$A$12:$I$95,9,FALSE))=TRUE,"0",VLOOKUP($E99,'CC Horseshoe BA-1'!$A$12:$I$95,9,FALSE))</f>
        <v>0</v>
      </c>
      <c r="T99" s="21" t="str">
        <f>IF(ISNA(VLOOKUP($E99,'CC Horseshoe BA-2'!$A$12:$G$95,7,FALSE))=TRUE,"0",VLOOKUP($E99,'CC Horseshoe BA-2'!$A$12:$G$95,7,FALSE))</f>
        <v>0</v>
      </c>
      <c r="U99" s="21" t="str">
        <f>IF(ISNA(VLOOKUP($E99,'NorAm Aspen SS'!$A$12:$G$95,7,FALSE))=TRUE,"0",VLOOKUP($E99,'NorAm Aspen SS'!$A$12:$G$95,7,FALSE))</f>
        <v>0</v>
      </c>
      <c r="V99" s="21" t="str">
        <f>IF(ISNA(VLOOKUP($E99,'JR+CC Halfpipe'!$A$12:$G$95,7,FALSE))=TRUE,"0",VLOOKUP($E99,'JR+CC Halfpipe'!$A$12:$G$95,7,FALSE))</f>
        <v>0</v>
      </c>
      <c r="W99" s="21" t="str">
        <f>IF(ISNA(VLOOKUP($E99,'JR Nat SS'!$A$12:$G$95,7,FALSE))=TRUE,"0",VLOOKUP($E99,'JR Nat SS'!$A$12:$G$95,7,FALSE))</f>
        <v>0</v>
      </c>
      <c r="X99" s="21" t="str">
        <f>IF(ISNA(VLOOKUP($E99,'JR Nat BA'!$A$12:$G$95,7,FALSE))=TRUE,"0",VLOOKUP($E99,'JR Nat BA'!$A$12:$G$95,7,FALSE))</f>
        <v>0</v>
      </c>
      <c r="Y99" s="21" t="str">
        <f>IF(ISNA(VLOOKUP($E99,'NorAm Stoneham SS'!$A$12:$G$95,7,FALSE))=TRUE,"0",VLOOKUP($E99,'NorAm Stoneham SS'!$A$12:$G$95,7,FALSE))</f>
        <v>0</v>
      </c>
      <c r="Z99" s="168" t="str">
        <f>IF(ISNA(VLOOKUP($E99,'NorAm Stoneham BA'!$A$12:$I$95,9,FALSE))=TRUE,"0",VLOOKUP($E99,'NorAm Stoneham BA'!$A$12:$I$95,9,FALSE))</f>
        <v>0</v>
      </c>
      <c r="AA99" s="21" t="str">
        <f>IF(ISNA(VLOOKUP($E99,'SR Nats SS'!$A$12:$G$95,7,FALSE))=TRUE,"0",VLOOKUP($E99,'SR Nats SS'!$A$12:$G$95,7,FALSE))</f>
        <v>0</v>
      </c>
      <c r="AB99" s="21" t="str">
        <f>IF(ISNA(VLOOKUP($E99,'SR Nats BA'!$A$12:$G$95,7,FALSE))=TRUE,"0",VLOOKUP($E99,'SR Nats BA'!$A$12:$G$95,7,FALSE))</f>
        <v>0</v>
      </c>
      <c r="AC99" s="22"/>
      <c r="AD99" s="22"/>
      <c r="AE99" s="22"/>
      <c r="AF99" s="22"/>
      <c r="AG99" s="22"/>
    </row>
    <row r="100" spans="1:33" ht="19" customHeight="1" x14ac:dyDescent="0.15">
      <c r="A100" s="64" t="s">
        <v>181</v>
      </c>
      <c r="B100" s="60"/>
      <c r="C100" s="60" t="s">
        <v>32</v>
      </c>
      <c r="D100" s="60" t="s">
        <v>29</v>
      </c>
      <c r="E100" s="61" t="s">
        <v>193</v>
      </c>
      <c r="F100" s="87">
        <f>IF(ISNA(VLOOKUP($E100,'Ontario Rankings'!$E$6:$M$226,3,FALSE))=TRUE,"0",VLOOKUP($E100,'Ontario Rankings'!$E$6:$M$226,3,FALSE))</f>
        <v>88</v>
      </c>
      <c r="G100" s="21" t="str">
        <f>IF(ISNA(VLOOKUP($E100,'CC Yukon BA 2023'!$A$12:$G$95,7,FALSE))=TRUE,"0",VLOOKUP($E100,'CC Yukon BA 2023'!$A$12:$G$95,7,FALSE))</f>
        <v>0</v>
      </c>
      <c r="H100" s="21" t="str">
        <f>IF(ISNA(VLOOKUP($E100,'CC Yukon SS 2023'!$A$12:$G$95,7,FALSE))=TRUE,"0",VLOOKUP($E100,'CC Yukon SS 2023'!$A$12:$G$95,7,FALSE))</f>
        <v>0</v>
      </c>
      <c r="I100" s="21" t="str">
        <f>IF(ISNA(VLOOKUP($E100,'TT Horseshoe SS-1'!$A$12:$G$95,7,FALSE))=TRUE,"0",VLOOKUP($E100,'TT Horseshoe SS-1'!$A$12:$G$95,7,FALSE))</f>
        <v>DNS</v>
      </c>
      <c r="J100" s="21" t="str">
        <f>IF(ISNA(VLOOKUP($E100,'TT Horseshoe SS-2'!$A$12:$G$95,7,FALSE))=TRUE,"0",VLOOKUP($E100,'TT Horseshoe SS-2'!$A$12:$G$95,7,FALSE))</f>
        <v>0</v>
      </c>
      <c r="K100" s="21" t="str">
        <f>IF(ISNA(VLOOKUP($E100,'NorAm Copper SS'!$A$12:$G$95,7,FALSE))=TRUE,"0",VLOOKUP($E100,'NorAm Copper SS'!$A$12:$G$95,7,FALSE))</f>
        <v>0</v>
      </c>
      <c r="L100" s="21" t="str">
        <f>IF(ISNA(VLOOKUP($E100,'CC Sun Peaks BA'!$A$12:$G$95,7,FALSE))=TRUE,"0",VLOOKUP($E100,'CC Sun Peaks BA'!$A$12:$G$95,7,FALSE))</f>
        <v>0</v>
      </c>
      <c r="M100" s="21" t="str">
        <f>IF(ISNA(VLOOKUP($E100,'CC Sun Peaks SS'!$A$12:$G$95,7,FALSE))=TRUE,"0",VLOOKUP($E100,'CC Sun Peaks SS'!$A$12:$G$95,7,FALSE))</f>
        <v>0</v>
      </c>
      <c r="N100" s="21" t="str">
        <f>IF(ISNA(VLOOKUP($E100,'TT MSLM SS-1'!$A$12:$G$95,7,FALSE))=TRUE,"0",VLOOKUP($E100,'TT MSLM SS-1'!$A$12:$G$95,7,FALSE))</f>
        <v>0</v>
      </c>
      <c r="O100" s="21" t="str">
        <f>IF(ISNA(VLOOKUP($E100,'TT MSLM SS-2'!$A$12:$G$95,7,FALSE))=TRUE,"0",VLOOKUP($E100,'TT MSLM SS-2'!$A$12:$G$95,7,FALSE))</f>
        <v>0</v>
      </c>
      <c r="P100" s="21" t="str">
        <f>IF(ISNA(VLOOKUP($E100,'NorAm Aspen SS'!$A$12:$G$95,7,FALSE))=TRUE,"0",VLOOKUP($E100,'NorAm Aspen SS'!$A$12:$G$95,7,FALSE))</f>
        <v>0</v>
      </c>
      <c r="Q100" s="21" t="str">
        <f>IF(ISNA(VLOOKUP($E100,'PROV SS'!$A$12:$G$95,7,FALSE))=TRUE,"0",VLOOKUP($E100,'PROV SS'!$A$12:$G$95,7,FALSE))</f>
        <v>0</v>
      </c>
      <c r="R100" s="21" t="str">
        <f>IF(ISNA(VLOOKUP($E100,'PROV BA'!$A$12:$G$95,7,FALSE))=TRUE,"0",VLOOKUP($E100,'PROV BA'!$A$12:$G$95,7,FALSE))</f>
        <v>0</v>
      </c>
      <c r="S100" s="168" t="str">
        <f>IF(ISNA(VLOOKUP($E100,'CC Horseshoe BA-1'!$A$12:$I$95,9,FALSE))=TRUE,"0",VLOOKUP($E100,'CC Horseshoe BA-1'!$A$12:$I$95,9,FALSE))</f>
        <v>0</v>
      </c>
      <c r="T100" s="21" t="str">
        <f>IF(ISNA(VLOOKUP($E100,'CC Horseshoe BA-2'!$A$12:$G$95,7,FALSE))=TRUE,"0",VLOOKUP($E100,'CC Horseshoe BA-2'!$A$12:$G$95,7,FALSE))</f>
        <v>0</v>
      </c>
      <c r="U100" s="21" t="str">
        <f>IF(ISNA(VLOOKUP($E100,'NorAm Aspen SS'!$A$12:$G$95,7,FALSE))=TRUE,"0",VLOOKUP($E100,'NorAm Aspen SS'!$A$12:$G$95,7,FALSE))</f>
        <v>0</v>
      </c>
      <c r="V100" s="21" t="str">
        <f>IF(ISNA(VLOOKUP($E100,'JR+CC Halfpipe'!$A$12:$G$95,7,FALSE))=TRUE,"0",VLOOKUP($E100,'JR+CC Halfpipe'!$A$12:$G$95,7,FALSE))</f>
        <v>0</v>
      </c>
      <c r="W100" s="21" t="str">
        <f>IF(ISNA(VLOOKUP($E100,'JR Nat SS'!$A$12:$G$95,7,FALSE))=TRUE,"0",VLOOKUP($E100,'JR Nat SS'!$A$12:$G$95,7,FALSE))</f>
        <v>0</v>
      </c>
      <c r="X100" s="21" t="str">
        <f>IF(ISNA(VLOOKUP($E100,'JR Nat BA'!$A$12:$G$95,7,FALSE))=TRUE,"0",VLOOKUP($E100,'JR Nat BA'!$A$12:$G$95,7,FALSE))</f>
        <v>0</v>
      </c>
      <c r="Y100" s="21" t="str">
        <f>IF(ISNA(VLOOKUP($E100,'NorAm Stoneham SS'!$A$12:$G$95,7,FALSE))=TRUE,"0",VLOOKUP($E100,'NorAm Stoneham SS'!$A$12:$G$95,7,FALSE))</f>
        <v>0</v>
      </c>
      <c r="Z100" s="168" t="str">
        <f>IF(ISNA(VLOOKUP($E100,'NorAm Stoneham BA'!$A$12:$I$95,9,FALSE))=TRUE,"0",VLOOKUP($E100,'NorAm Stoneham BA'!$A$12:$I$95,9,FALSE))</f>
        <v>0</v>
      </c>
      <c r="AA100" s="21" t="str">
        <f>IF(ISNA(VLOOKUP($E100,'SR Nats SS'!$A$12:$G$95,7,FALSE))=TRUE,"0",VLOOKUP($E100,'SR Nats SS'!$A$12:$G$95,7,FALSE))</f>
        <v>0</v>
      </c>
      <c r="AB100" s="21" t="str">
        <f>IF(ISNA(VLOOKUP($E100,'SR Nats BA'!$A$12:$G$95,7,FALSE))=TRUE,"0",VLOOKUP($E100,'SR Nats BA'!$A$12:$G$95,7,FALSE))</f>
        <v>0</v>
      </c>
      <c r="AC100" s="22"/>
      <c r="AD100" s="22"/>
      <c r="AE100" s="22"/>
      <c r="AF100" s="22"/>
      <c r="AG100" s="22"/>
    </row>
    <row r="101" spans="1:33" ht="19" customHeight="1" x14ac:dyDescent="0.15">
      <c r="A101" s="64" t="s">
        <v>76</v>
      </c>
      <c r="B101" s="60"/>
      <c r="C101" s="60" t="s">
        <v>32</v>
      </c>
      <c r="D101" s="60" t="s">
        <v>29</v>
      </c>
      <c r="E101" s="61" t="s">
        <v>226</v>
      </c>
      <c r="F101" s="87">
        <f>IF(ISNA(VLOOKUP($E101,'Ontario Rankings'!$E$6:$M$226,3,FALSE))=TRUE,"0",VLOOKUP($E101,'Ontario Rankings'!$E$6:$M$226,3,FALSE))</f>
        <v>88</v>
      </c>
      <c r="G101" s="21" t="str">
        <f>IF(ISNA(VLOOKUP($E101,'CC Yukon BA 2023'!$A$12:$G$95,7,FALSE))=TRUE,"0",VLOOKUP($E101,'CC Yukon BA 2023'!$A$12:$G$95,7,FALSE))</f>
        <v>0</v>
      </c>
      <c r="H101" s="21" t="str">
        <f>IF(ISNA(VLOOKUP($E101,'CC Yukon SS 2023'!$A$12:$G$95,7,FALSE))=TRUE,"0",VLOOKUP($E101,'CC Yukon SS 2023'!$A$12:$G$95,7,FALSE))</f>
        <v>0</v>
      </c>
      <c r="I101" s="21" t="str">
        <f>IF(ISNA(VLOOKUP($E101,'TT Horseshoe SS-1'!$A$12:$G$95,7,FALSE))=TRUE,"0",VLOOKUP($E101,'TT Horseshoe SS-1'!$A$12:$G$95,7,FALSE))</f>
        <v>0</v>
      </c>
      <c r="J101" s="21" t="str">
        <f>IF(ISNA(VLOOKUP($E101,'TT Horseshoe SS-2'!$A$12:$G$95,7,FALSE))=TRUE,"0",VLOOKUP($E101,'TT Horseshoe SS-2'!$A$12:$G$95,7,FALSE))</f>
        <v>0</v>
      </c>
      <c r="K101" s="21" t="str">
        <f>IF(ISNA(VLOOKUP($E101,'NorAm Copper SS'!$A$12:$G$95,7,FALSE))=TRUE,"0",VLOOKUP($E101,'NorAm Copper SS'!$A$12:$G$95,7,FALSE))</f>
        <v>0</v>
      </c>
      <c r="L101" s="21" t="str">
        <f>IF(ISNA(VLOOKUP($E101,'CC Sun Peaks BA'!$A$12:$G$95,7,FALSE))=TRUE,"0",VLOOKUP($E101,'CC Sun Peaks BA'!$A$12:$G$95,7,FALSE))</f>
        <v>0</v>
      </c>
      <c r="M101" s="21" t="str">
        <f>IF(ISNA(VLOOKUP($E101,'CC Sun Peaks SS'!$A$12:$G$95,7,FALSE))=TRUE,"0",VLOOKUP($E101,'CC Sun Peaks SS'!$A$12:$G$95,7,FALSE))</f>
        <v>0</v>
      </c>
      <c r="N101" s="21" t="str">
        <f>IF(ISNA(VLOOKUP($E101,'TT MSLM SS-1'!$A$12:$G$95,7,FALSE))=TRUE,"0",VLOOKUP($E101,'TT MSLM SS-1'!$A$12:$G$95,7,FALSE))</f>
        <v>0</v>
      </c>
      <c r="O101" s="21" t="str">
        <f>IF(ISNA(VLOOKUP($E101,'TT MSLM SS-2'!$A$12:$G$95,7,FALSE))=TRUE,"0",VLOOKUP($E101,'TT MSLM SS-2'!$A$12:$G$95,7,FALSE))</f>
        <v>DNS</v>
      </c>
      <c r="P101" s="21" t="str">
        <f>IF(ISNA(VLOOKUP($E101,'NorAm Aspen SS'!$A$12:$G$95,7,FALSE))=TRUE,"0",VLOOKUP($E101,'NorAm Aspen SS'!$A$12:$G$95,7,FALSE))</f>
        <v>0</v>
      </c>
      <c r="Q101" s="21" t="str">
        <f>IF(ISNA(VLOOKUP($E101,'PROV SS'!$A$12:$G$95,7,FALSE))=TRUE,"0",VLOOKUP($E101,'PROV SS'!$A$12:$G$95,7,FALSE))</f>
        <v>0</v>
      </c>
      <c r="R101" s="21" t="str">
        <f>IF(ISNA(VLOOKUP($E101,'PROV BA'!$A$12:$G$95,7,FALSE))=TRUE,"0",VLOOKUP($E101,'PROV BA'!$A$12:$G$95,7,FALSE))</f>
        <v>0</v>
      </c>
      <c r="S101" s="168" t="str">
        <f>IF(ISNA(VLOOKUP($E101,'CC Horseshoe BA-1'!$A$12:$I$95,9,FALSE))=TRUE,"0",VLOOKUP($E101,'CC Horseshoe BA-1'!$A$12:$I$95,9,FALSE))</f>
        <v>0</v>
      </c>
      <c r="T101" s="21" t="str">
        <f>IF(ISNA(VLOOKUP($E101,'CC Horseshoe BA-2'!$A$12:$G$95,7,FALSE))=TRUE,"0",VLOOKUP($E101,'CC Horseshoe BA-2'!$A$12:$G$95,7,FALSE))</f>
        <v>0</v>
      </c>
      <c r="U101" s="21" t="str">
        <f>IF(ISNA(VLOOKUP($E101,'NorAm Aspen SS'!$A$12:$G$95,7,FALSE))=TRUE,"0",VLOOKUP($E101,'NorAm Aspen SS'!$A$12:$G$95,7,FALSE))</f>
        <v>0</v>
      </c>
      <c r="V101" s="21" t="str">
        <f>IF(ISNA(VLOOKUP($E101,'JR+CC Halfpipe'!$A$12:$G$95,7,FALSE))=TRUE,"0",VLOOKUP($E101,'JR+CC Halfpipe'!$A$12:$G$95,7,FALSE))</f>
        <v>0</v>
      </c>
      <c r="W101" s="21" t="str">
        <f>IF(ISNA(VLOOKUP($E101,'JR Nat SS'!$A$12:$G$95,7,FALSE))=TRUE,"0",VLOOKUP($E101,'JR Nat SS'!$A$12:$G$95,7,FALSE))</f>
        <v>0</v>
      </c>
      <c r="X101" s="21" t="str">
        <f>IF(ISNA(VLOOKUP($E101,'JR Nat BA'!$A$12:$G$95,7,FALSE))=TRUE,"0",VLOOKUP($E101,'JR Nat BA'!$A$12:$G$95,7,FALSE))</f>
        <v>0</v>
      </c>
      <c r="Y101" s="21" t="str">
        <f>IF(ISNA(VLOOKUP($E101,'NorAm Stoneham SS'!$A$12:$G$95,7,FALSE))=TRUE,"0",VLOOKUP($E101,'NorAm Stoneham SS'!$A$12:$G$95,7,FALSE))</f>
        <v>0</v>
      </c>
      <c r="Z101" s="168" t="str">
        <f>IF(ISNA(VLOOKUP($E101,'NorAm Stoneham BA'!$A$12:$I$95,9,FALSE))=TRUE,"0",VLOOKUP($E101,'NorAm Stoneham BA'!$A$12:$I$95,9,FALSE))</f>
        <v>0</v>
      </c>
      <c r="AA101" s="21" t="str">
        <f>IF(ISNA(VLOOKUP($E101,'SR Nats SS'!$A$12:$G$95,7,FALSE))=TRUE,"0",VLOOKUP($E101,'SR Nats SS'!$A$12:$G$95,7,FALSE))</f>
        <v>0</v>
      </c>
      <c r="AB101" s="21" t="str">
        <f>IF(ISNA(VLOOKUP($E101,'SR Nats BA'!$A$12:$G$95,7,FALSE))=TRUE,"0",VLOOKUP($E101,'SR Nats BA'!$A$12:$G$95,7,FALSE))</f>
        <v>0</v>
      </c>
      <c r="AC101" s="22"/>
      <c r="AD101" s="22"/>
      <c r="AE101" s="22"/>
      <c r="AF101" s="22"/>
      <c r="AG101" s="22"/>
    </row>
    <row r="102" spans="1:33" ht="19" customHeight="1" x14ac:dyDescent="0.15">
      <c r="A102" s="64"/>
      <c r="B102" s="60"/>
      <c r="C102" s="60"/>
      <c r="D102" s="60"/>
      <c r="E102" s="61"/>
      <c r="F102" s="87" t="str">
        <f>IF(ISNA(VLOOKUP($E102,'Ontario Rankings'!$E$6:$M$226,3,FALSE))=TRUE,"0",VLOOKUP($E102,'Ontario Rankings'!$E$6:$M$226,3,FALSE))</f>
        <v>0</v>
      </c>
      <c r="G102" s="21" t="str">
        <f>IF(ISNA(VLOOKUP($E102,'CC Yukon BA 2023'!$A$12:$G$95,7,FALSE))=TRUE,"0",VLOOKUP($E102,'CC Yukon BA 2023'!$A$12:$G$95,7,FALSE))</f>
        <v>0</v>
      </c>
      <c r="H102" s="21" t="str">
        <f>IF(ISNA(VLOOKUP($E102,'CC Yukon SS 2023'!$A$12:$G$95,7,FALSE))=TRUE,"0",VLOOKUP($E102,'CC Yukon SS 2023'!$A$12:$G$95,7,FALSE))</f>
        <v>0</v>
      </c>
      <c r="I102" s="21" t="str">
        <f>IF(ISNA(VLOOKUP($E102,'TT Horseshoe SS-1'!$A$12:$G$95,7,FALSE))=TRUE,"0",VLOOKUP($E102,'TT Horseshoe SS-1'!$A$12:$G$95,7,FALSE))</f>
        <v>0</v>
      </c>
      <c r="J102" s="21" t="str">
        <f>IF(ISNA(VLOOKUP($E102,'TT Horseshoe SS-2'!$A$12:$G$95,7,FALSE))=TRUE,"0",VLOOKUP($E102,'TT Horseshoe SS-2'!$A$12:$G$95,7,FALSE))</f>
        <v>0</v>
      </c>
      <c r="K102" s="21" t="str">
        <f>IF(ISNA(VLOOKUP($E102,'NorAm Copper SS'!$A$12:$G$95,7,FALSE))=TRUE,"0",VLOOKUP($E102,'NorAm Copper SS'!$A$12:$G$95,7,FALSE))</f>
        <v>0</v>
      </c>
      <c r="L102" s="21" t="str">
        <f>IF(ISNA(VLOOKUP($E102,'CC Sun Peaks BA'!$A$12:$G$95,7,FALSE))=TRUE,"0",VLOOKUP($E102,'CC Sun Peaks BA'!$A$12:$G$95,7,FALSE))</f>
        <v>0</v>
      </c>
      <c r="M102" s="21" t="str">
        <f>IF(ISNA(VLOOKUP($E102,'CC Sun Peaks SS'!$A$12:$G$95,7,FALSE))=TRUE,"0",VLOOKUP($E102,'CC Sun Peaks SS'!$A$12:$G$95,7,FALSE))</f>
        <v>0</v>
      </c>
      <c r="N102" s="21" t="str">
        <f>IF(ISNA(VLOOKUP($E102,'TT MSLM SS-1'!$A$12:$G$95,7,FALSE))=TRUE,"0",VLOOKUP($E102,'TT MSLM SS-1'!$A$12:$G$95,7,FALSE))</f>
        <v>0</v>
      </c>
      <c r="O102" s="21" t="str">
        <f>IF(ISNA(VLOOKUP($E102,'TT MSLM SS-2'!$A$12:$G$95,7,FALSE))=TRUE,"0",VLOOKUP($E102,'TT MSLM SS-2'!$A$12:$G$95,7,FALSE))</f>
        <v>0</v>
      </c>
      <c r="P102" s="21" t="str">
        <f>IF(ISNA(VLOOKUP($E102,'NorAm Aspen SS'!$A$12:$G$95,7,FALSE))=TRUE,"0",VLOOKUP($E102,'NorAm Aspen SS'!$A$12:$G$95,7,FALSE))</f>
        <v>0</v>
      </c>
      <c r="Q102" s="21" t="str">
        <f>IF(ISNA(VLOOKUP($E102,'PROV SS'!$A$12:$G$95,7,FALSE))=TRUE,"0",VLOOKUP($E102,'PROV SS'!$A$12:$G$95,7,FALSE))</f>
        <v>0</v>
      </c>
      <c r="R102" s="21" t="str">
        <f>IF(ISNA(VLOOKUP($E102,'PROV BA'!$A$12:$G$95,7,FALSE))=TRUE,"0",VLOOKUP($E102,'PROV BA'!$A$12:$G$95,7,FALSE))</f>
        <v>0</v>
      </c>
      <c r="S102" s="168" t="str">
        <f>IF(ISNA(VLOOKUP($E102,'CC Horseshoe BA-1'!$A$12:$I$95,9,FALSE))=TRUE,"0",VLOOKUP($E102,'CC Horseshoe BA-1'!$A$12:$I$95,9,FALSE))</f>
        <v>0</v>
      </c>
      <c r="T102" s="21" t="str">
        <f>IF(ISNA(VLOOKUP($E102,'CC Horseshoe BA-2'!$A$12:$G$95,7,FALSE))=TRUE,"0",VLOOKUP($E102,'CC Horseshoe BA-2'!$A$12:$G$95,7,FALSE))</f>
        <v>0</v>
      </c>
      <c r="U102" s="21" t="str">
        <f>IF(ISNA(VLOOKUP($E102,'NorAm Aspen SS'!$A$12:$G$95,7,FALSE))=TRUE,"0",VLOOKUP($E102,'NorAm Aspen SS'!$A$12:$G$95,7,FALSE))</f>
        <v>0</v>
      </c>
      <c r="V102" s="21" t="str">
        <f>IF(ISNA(VLOOKUP($E102,'JR+CC Halfpipe'!$A$12:$G$95,7,FALSE))=TRUE,"0",VLOOKUP($E102,'JR+CC Halfpipe'!$A$12:$G$95,7,FALSE))</f>
        <v>0</v>
      </c>
      <c r="W102" s="21" t="str">
        <f>IF(ISNA(VLOOKUP($E102,'JR Nat SS'!$A$12:$G$95,7,FALSE))=TRUE,"0",VLOOKUP($E102,'JR Nat SS'!$A$12:$G$95,7,FALSE))</f>
        <v>0</v>
      </c>
      <c r="X102" s="21" t="str">
        <f>IF(ISNA(VLOOKUP($E102,'JR Nat BA'!$A$12:$G$95,7,FALSE))=TRUE,"0",VLOOKUP($E102,'JR Nat BA'!$A$12:$G$95,7,FALSE))</f>
        <v>0</v>
      </c>
      <c r="Y102" s="21" t="str">
        <f>IF(ISNA(VLOOKUP($E102,'NorAm Stoneham SS'!$A$12:$G$95,7,FALSE))=TRUE,"0",VLOOKUP($E102,'NorAm Stoneham SS'!$A$12:$G$95,7,FALSE))</f>
        <v>0</v>
      </c>
      <c r="Z102" s="168" t="str">
        <f>IF(ISNA(VLOOKUP($E102,'NorAm Stoneham BA'!$A$12:$I$95,9,FALSE))=TRUE,"0",VLOOKUP($E102,'NorAm Stoneham BA'!$A$12:$I$95,9,FALSE))</f>
        <v>0</v>
      </c>
      <c r="AA102" s="21" t="str">
        <f>IF(ISNA(VLOOKUP($E102,'SR Nats SS'!$A$12:$G$95,7,FALSE))=TRUE,"0",VLOOKUP($E102,'SR Nats SS'!$A$12:$G$95,7,FALSE))</f>
        <v>0</v>
      </c>
      <c r="AB102" s="21" t="str">
        <f>IF(ISNA(VLOOKUP($E102,'SR Nats BA'!$A$12:$G$95,7,FALSE))=TRUE,"0",VLOOKUP($E102,'SR Nats BA'!$A$12:$G$95,7,FALSE))</f>
        <v>0</v>
      </c>
      <c r="AC102" s="22"/>
      <c r="AD102" s="22"/>
      <c r="AE102" s="22"/>
      <c r="AF102" s="22"/>
      <c r="AG102" s="22"/>
    </row>
    <row r="103" spans="1:33" ht="191" x14ac:dyDescent="0.15">
      <c r="S103" s="169" t="s">
        <v>251</v>
      </c>
      <c r="Z103" s="169" t="s">
        <v>251</v>
      </c>
    </row>
  </sheetData>
  <mergeCells count="1">
    <mergeCell ref="A1:F6"/>
  </mergeCells>
  <conditionalFormatting sqref="E102">
    <cfRule type="duplicateValues" dxfId="841" priority="8"/>
    <cfRule type="duplicateValues" dxfId="840" priority="9"/>
    <cfRule type="duplicateValues" dxfId="839" priority="10"/>
    <cfRule type="duplicateValues" dxfId="838" priority="11"/>
    <cfRule type="duplicateValues" dxfId="837" priority="12"/>
  </conditionalFormatting>
  <conditionalFormatting sqref="E13:E101">
    <cfRule type="duplicateValues" dxfId="5" priority="2"/>
    <cfRule type="duplicateValues" dxfId="4" priority="3"/>
  </conditionalFormatting>
  <conditionalFormatting sqref="E13:E101">
    <cfRule type="duplicateValues" dxfId="3" priority="4"/>
    <cfRule type="duplicateValues" dxfId="2" priority="5"/>
    <cfRule type="duplicateValues" dxfId="1" priority="6"/>
  </conditionalFormatting>
  <conditionalFormatting sqref="E27">
    <cfRule type="duplicateValues" dxfId="0" priority="1"/>
  </conditionalFormatting>
  <pageMargins left="0.7" right="0.7" top="0.75" bottom="0.75" header="0.5" footer="0.5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300D-0670-EF49-A2F0-7A5C0D4E2E80}">
  <dimension ref="A1:N103"/>
  <sheetViews>
    <sheetView zoomScale="160" workbookViewId="0">
      <selection activeCell="B8" sqref="B8:C8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675</v>
      </c>
      <c r="K2" s="1"/>
      <c r="L2" s="94" t="s">
        <v>147</v>
      </c>
      <c r="M2" s="97">
        <v>750</v>
      </c>
      <c r="N2" s="1"/>
    </row>
    <row r="3" spans="1:14" ht="15" customHeight="1" x14ac:dyDescent="0.15">
      <c r="A3" s="110" t="s">
        <v>130</v>
      </c>
      <c r="B3" s="195" t="s">
        <v>205</v>
      </c>
      <c r="C3" s="196"/>
      <c r="D3" s="101"/>
      <c r="E3" s="104"/>
      <c r="F3" s="101"/>
      <c r="G3" s="107"/>
      <c r="I3" s="95" t="s">
        <v>132</v>
      </c>
      <c r="J3" s="96">
        <v>50</v>
      </c>
      <c r="K3" s="1"/>
      <c r="L3" s="95" t="s">
        <v>132</v>
      </c>
      <c r="M3" s="96">
        <v>10</v>
      </c>
      <c r="N3" s="1"/>
    </row>
    <row r="4" spans="1:14" ht="15" customHeight="1" x14ac:dyDescent="0.15">
      <c r="A4" s="99" t="s">
        <v>131</v>
      </c>
      <c r="B4" s="118" t="s">
        <v>203</v>
      </c>
      <c r="C4" s="119"/>
      <c r="D4" s="101"/>
      <c r="E4" s="104"/>
      <c r="F4" s="101"/>
      <c r="G4" s="107"/>
      <c r="I4" s="25">
        <v>1</v>
      </c>
      <c r="J4" s="27">
        <f>J2</f>
        <v>675</v>
      </c>
      <c r="K4" s="1"/>
      <c r="L4" s="25">
        <v>1</v>
      </c>
      <c r="M4" s="26">
        <f>M2</f>
        <v>750</v>
      </c>
      <c r="N4" s="1"/>
    </row>
    <row r="5" spans="1:14" ht="15" customHeight="1" x14ac:dyDescent="0.15">
      <c r="A5" s="99" t="s">
        <v>133</v>
      </c>
      <c r="B5" s="118" t="s">
        <v>206</v>
      </c>
      <c r="C5" s="119"/>
      <c r="D5" s="103"/>
      <c r="E5" s="105"/>
      <c r="F5" s="105"/>
      <c r="G5" s="107"/>
      <c r="I5" s="25">
        <f>I4+1</f>
        <v>2</v>
      </c>
      <c r="J5" s="27">
        <f t="shared" ref="J5:J68" si="0">J4-(J$4-30)/(J$3-1)</f>
        <v>661.83673469387759</v>
      </c>
      <c r="K5" s="1"/>
      <c r="L5" s="25">
        <f>L4+1</f>
        <v>2</v>
      </c>
      <c r="M5" s="26">
        <f>M4-(M$4-543)/(M$3)</f>
        <v>729.3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25">
        <f t="shared" ref="I6:I69" si="1">I5+1</f>
        <v>3</v>
      </c>
      <c r="J6" s="27">
        <f t="shared" si="0"/>
        <v>648.67346938775518</v>
      </c>
      <c r="K6" s="1"/>
      <c r="L6" s="25">
        <f t="shared" ref="L6:L13" si="2">L5+1</f>
        <v>3</v>
      </c>
      <c r="M6" s="26">
        <f t="shared" ref="M6:M13" si="3">M5-(M$4-543)/(M$3)</f>
        <v>708.59999999999991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25">
        <f t="shared" si="1"/>
        <v>4</v>
      </c>
      <c r="J7" s="27">
        <f t="shared" si="0"/>
        <v>635.51020408163276</v>
      </c>
      <c r="K7" s="1"/>
      <c r="L7" s="25">
        <f t="shared" si="2"/>
        <v>4</v>
      </c>
      <c r="M7" s="26">
        <f t="shared" si="3"/>
        <v>687.89999999999986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138</v>
      </c>
      <c r="E8" s="198"/>
      <c r="F8" s="199" t="s">
        <v>148</v>
      </c>
      <c r="G8" s="115" t="s">
        <v>139</v>
      </c>
      <c r="I8" s="25">
        <f t="shared" si="1"/>
        <v>5</v>
      </c>
      <c r="J8" s="27">
        <f t="shared" si="0"/>
        <v>622.34693877551035</v>
      </c>
      <c r="K8" s="1"/>
      <c r="L8" s="25">
        <f t="shared" si="2"/>
        <v>5</v>
      </c>
      <c r="M8" s="26">
        <f t="shared" si="3"/>
        <v>667.19999999999982</v>
      </c>
      <c r="N8" s="1"/>
    </row>
    <row r="9" spans="1:14" ht="15" customHeight="1" x14ac:dyDescent="0.15">
      <c r="A9" s="212" t="s">
        <v>150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1"/>
        <v>6</v>
      </c>
      <c r="J9" s="27">
        <f t="shared" si="0"/>
        <v>609.18367346938794</v>
      </c>
      <c r="K9" s="1"/>
      <c r="L9" s="25">
        <f t="shared" si="2"/>
        <v>6</v>
      </c>
      <c r="M9" s="26">
        <f t="shared" si="3"/>
        <v>646.49999999999977</v>
      </c>
      <c r="N9" s="1"/>
    </row>
    <row r="10" spans="1:14" ht="15" customHeight="1" x14ac:dyDescent="0.15">
      <c r="A10" s="212"/>
      <c r="B10" s="204">
        <f>J2</f>
        <v>675</v>
      </c>
      <c r="C10" s="205"/>
      <c r="D10" s="205">
        <f>M2</f>
        <v>750</v>
      </c>
      <c r="E10" s="205"/>
      <c r="F10" s="200"/>
      <c r="G10" s="203"/>
      <c r="I10" s="25">
        <f t="shared" si="1"/>
        <v>7</v>
      </c>
      <c r="J10" s="27">
        <f t="shared" si="0"/>
        <v>596.02040816326553</v>
      </c>
      <c r="K10" s="1"/>
      <c r="L10" s="25">
        <f t="shared" si="2"/>
        <v>7</v>
      </c>
      <c r="M10" s="26">
        <f t="shared" si="3"/>
        <v>625.79999999999973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50</v>
      </c>
      <c r="I11" s="25">
        <f t="shared" si="1"/>
        <v>8</v>
      </c>
      <c r="J11" s="27">
        <f t="shared" si="0"/>
        <v>582.85714285714312</v>
      </c>
      <c r="K11" s="1"/>
      <c r="L11" s="25">
        <f t="shared" si="2"/>
        <v>8</v>
      </c>
      <c r="M11" s="26">
        <f t="shared" si="3"/>
        <v>605.09999999999968</v>
      </c>
      <c r="N11" s="1"/>
    </row>
    <row r="12" spans="1:14" ht="15" customHeight="1" x14ac:dyDescent="0.15">
      <c r="A12" s="61" t="s">
        <v>31</v>
      </c>
      <c r="B12" s="77">
        <v>22</v>
      </c>
      <c r="C12" s="77">
        <f>_xlfn.IFNA(VLOOKUP(B12,$I$4:$J$110,2,FALSE),"0")</f>
        <v>398.57142857142884</v>
      </c>
      <c r="D12" s="29"/>
      <c r="E12" s="77" t="str">
        <f>_xlfn.IFNA(VLOOKUP(D12,$L$4:$M$23,2,FALSE),"0")</f>
        <v>0</v>
      </c>
      <c r="F12" s="79">
        <f>IFERROR(LARGE((C12,E12),1),"0")</f>
        <v>398.57142857142884</v>
      </c>
      <c r="G12" s="116">
        <f>IF(D12&lt;0,D12,B12)</f>
        <v>22</v>
      </c>
      <c r="I12" s="25">
        <f t="shared" si="1"/>
        <v>9</v>
      </c>
      <c r="J12" s="27">
        <f t="shared" si="0"/>
        <v>569.69387755102071</v>
      </c>
      <c r="K12" s="1"/>
      <c r="L12" s="25">
        <f t="shared" si="2"/>
        <v>9</v>
      </c>
      <c r="M12" s="26">
        <f t="shared" si="3"/>
        <v>584.39999999999964</v>
      </c>
      <c r="N12" s="1"/>
    </row>
    <row r="13" spans="1:14" ht="15" customHeight="1" x14ac:dyDescent="0.15">
      <c r="A13" s="61" t="s">
        <v>28</v>
      </c>
      <c r="B13" s="77">
        <v>23</v>
      </c>
      <c r="C13" s="77">
        <f t="shared" ref="C13:C26" si="4">_xlfn.IFNA(VLOOKUP(B13,$I$4:$J$110,2,FALSE),"0")</f>
        <v>385.40816326530637</v>
      </c>
      <c r="D13" s="29"/>
      <c r="E13" s="77" t="str">
        <f t="shared" ref="E13:E26" si="5">_xlfn.IFNA(VLOOKUP(D13,$L$4:$M$23,2,FALSE),"0")</f>
        <v>0</v>
      </c>
      <c r="F13" s="79">
        <f>IFERROR(LARGE((C13,E13),1),"0")</f>
        <v>385.40816326530637</v>
      </c>
      <c r="G13" s="116">
        <f t="shared" ref="G13:G26" si="6">IF(D13&lt;0,D13,B13)</f>
        <v>23</v>
      </c>
      <c r="H13" s="16"/>
      <c r="I13" s="25">
        <f t="shared" si="1"/>
        <v>10</v>
      </c>
      <c r="J13" s="27">
        <f t="shared" si="0"/>
        <v>556.53061224489829</v>
      </c>
      <c r="K13" s="1"/>
      <c r="L13" s="25">
        <f t="shared" si="2"/>
        <v>10</v>
      </c>
      <c r="M13" s="26">
        <f t="shared" si="3"/>
        <v>563.69999999999959</v>
      </c>
      <c r="N13" s="1"/>
    </row>
    <row r="14" spans="1:14" ht="15" customHeight="1" x14ac:dyDescent="0.15">
      <c r="A14" s="61" t="s">
        <v>33</v>
      </c>
      <c r="B14" s="77">
        <v>25</v>
      </c>
      <c r="C14" s="77">
        <f t="shared" si="4"/>
        <v>359.08163265306143</v>
      </c>
      <c r="D14" s="29"/>
      <c r="E14" s="77" t="str">
        <f t="shared" si="5"/>
        <v>0</v>
      </c>
      <c r="F14" s="79">
        <f>IFERROR(LARGE((C14,E14),1),"0")</f>
        <v>359.08163265306143</v>
      </c>
      <c r="G14" s="116">
        <f t="shared" si="6"/>
        <v>25</v>
      </c>
      <c r="H14" s="16"/>
      <c r="I14" s="25">
        <f t="shared" si="1"/>
        <v>11</v>
      </c>
      <c r="J14" s="27">
        <f t="shared" si="0"/>
        <v>543.36734693877588</v>
      </c>
      <c r="K14" s="1"/>
      <c r="L14" s="25"/>
      <c r="M14" s="26"/>
      <c r="N14" s="1"/>
    </row>
    <row r="15" spans="1:14" ht="15" customHeight="1" x14ac:dyDescent="0.15">
      <c r="A15" s="78"/>
      <c r="B15" s="77"/>
      <c r="C15" s="77" t="str">
        <f t="shared" si="4"/>
        <v>0</v>
      </c>
      <c r="D15" s="29"/>
      <c r="E15" s="77" t="str">
        <f t="shared" si="5"/>
        <v>0</v>
      </c>
      <c r="F15" s="79" t="str">
        <f>IFERROR(LARGE((C15,E15),1),"0")</f>
        <v>0</v>
      </c>
      <c r="G15" s="116">
        <f>IF(D15&lt;0,D15,B15)</f>
        <v>0</v>
      </c>
      <c r="H15" s="16"/>
      <c r="I15" s="25">
        <f t="shared" si="1"/>
        <v>12</v>
      </c>
      <c r="J15" s="27">
        <f t="shared" si="0"/>
        <v>530.20408163265347</v>
      </c>
      <c r="K15" s="1"/>
      <c r="L15" s="25"/>
      <c r="M15" s="26"/>
      <c r="N15" s="1"/>
    </row>
    <row r="16" spans="1:14" ht="15" customHeight="1" x14ac:dyDescent="0.15">
      <c r="A16" s="61"/>
      <c r="B16" s="77"/>
      <c r="C16" s="77" t="str">
        <f t="shared" si="4"/>
        <v>0</v>
      </c>
      <c r="D16" s="29"/>
      <c r="E16" s="77" t="str">
        <f t="shared" si="5"/>
        <v>0</v>
      </c>
      <c r="F16" s="79" t="str">
        <f>IFERROR(LARGE((C16,E16),1),"0")</f>
        <v>0</v>
      </c>
      <c r="G16" s="116">
        <f t="shared" si="6"/>
        <v>0</v>
      </c>
      <c r="H16" s="16"/>
      <c r="I16" s="25">
        <f t="shared" si="1"/>
        <v>13</v>
      </c>
      <c r="J16" s="27">
        <f t="shared" si="0"/>
        <v>517.04081632653106</v>
      </c>
      <c r="K16" s="1"/>
      <c r="L16" s="25"/>
      <c r="M16" s="26"/>
      <c r="N16" s="1"/>
    </row>
    <row r="17" spans="1:14" x14ac:dyDescent="0.15">
      <c r="A17" s="78"/>
      <c r="B17" s="77"/>
      <c r="C17" s="77" t="str">
        <f t="shared" si="4"/>
        <v>0</v>
      </c>
      <c r="D17" s="32"/>
      <c r="E17" s="77" t="str">
        <f t="shared" si="5"/>
        <v>0</v>
      </c>
      <c r="F17" s="79" t="str">
        <f>IFERROR(LARGE((C17,E17),1),"0")</f>
        <v>0</v>
      </c>
      <c r="G17" s="116">
        <f t="shared" si="6"/>
        <v>0</v>
      </c>
      <c r="H17" s="16"/>
      <c r="I17" s="25">
        <f t="shared" si="1"/>
        <v>14</v>
      </c>
      <c r="J17" s="27">
        <f t="shared" si="0"/>
        <v>503.87755102040859</v>
      </c>
      <c r="K17" s="1"/>
      <c r="L17" s="25"/>
      <c r="M17" s="26"/>
      <c r="N17" s="1"/>
    </row>
    <row r="18" spans="1:14" x14ac:dyDescent="0.15">
      <c r="A18" s="78"/>
      <c r="B18" s="77"/>
      <c r="C18" s="77" t="str">
        <f t="shared" si="4"/>
        <v>0</v>
      </c>
      <c r="D18" s="29"/>
      <c r="E18" s="77" t="str">
        <f t="shared" si="5"/>
        <v>0</v>
      </c>
      <c r="F18" s="79" t="str">
        <f>IFERROR(LARGE((C18,E18),1),"0")</f>
        <v>0</v>
      </c>
      <c r="G18" s="116">
        <f t="shared" si="6"/>
        <v>0</v>
      </c>
      <c r="H18" s="16"/>
      <c r="I18" s="25">
        <f t="shared" si="1"/>
        <v>15</v>
      </c>
      <c r="J18" s="27">
        <f t="shared" si="0"/>
        <v>490.71428571428612</v>
      </c>
      <c r="K18" s="1"/>
      <c r="L18" s="25"/>
      <c r="M18" s="26"/>
      <c r="N18" s="1"/>
    </row>
    <row r="19" spans="1:14" x14ac:dyDescent="0.15">
      <c r="A19" s="78"/>
      <c r="B19" s="30"/>
      <c r="C19" s="77" t="str">
        <f t="shared" si="4"/>
        <v>0</v>
      </c>
      <c r="D19" s="28"/>
      <c r="E19" s="77" t="str">
        <f t="shared" si="5"/>
        <v>0</v>
      </c>
      <c r="F19" s="79" t="str">
        <f>IFERROR(LARGE((C19,E19),1),"0")</f>
        <v>0</v>
      </c>
      <c r="G19" s="116">
        <f t="shared" si="6"/>
        <v>0</v>
      </c>
      <c r="H19" s="31"/>
      <c r="I19" s="25">
        <f t="shared" si="1"/>
        <v>16</v>
      </c>
      <c r="J19" s="27">
        <f t="shared" si="0"/>
        <v>477.55102040816365</v>
      </c>
      <c r="K19" s="1"/>
      <c r="L19" s="25"/>
      <c r="M19" s="26"/>
      <c r="N19" s="1"/>
    </row>
    <row r="20" spans="1:14" x14ac:dyDescent="0.15">
      <c r="A20" s="78"/>
      <c r="B20" s="30"/>
      <c r="C20" s="77" t="str">
        <f t="shared" si="4"/>
        <v>0</v>
      </c>
      <c r="D20" s="28"/>
      <c r="E20" s="77" t="str">
        <f t="shared" si="5"/>
        <v>0</v>
      </c>
      <c r="F20" s="79" t="str">
        <f>IFERROR(LARGE((C20,E20),1),"0")</f>
        <v>0</v>
      </c>
      <c r="G20" s="116">
        <f t="shared" si="6"/>
        <v>0</v>
      </c>
      <c r="H20" s="31"/>
      <c r="I20" s="25">
        <f t="shared" si="1"/>
        <v>17</v>
      </c>
      <c r="J20" s="27">
        <f t="shared" si="0"/>
        <v>464.38775510204118</v>
      </c>
      <c r="K20" s="1"/>
      <c r="L20" s="25"/>
      <c r="M20" s="26"/>
      <c r="N20" s="1"/>
    </row>
    <row r="21" spans="1:14" x14ac:dyDescent="0.15">
      <c r="A21" s="80"/>
      <c r="B21" s="30"/>
      <c r="C21" s="77" t="str">
        <f t="shared" si="4"/>
        <v>0</v>
      </c>
      <c r="D21" s="28"/>
      <c r="E21" s="77" t="str">
        <f t="shared" si="5"/>
        <v>0</v>
      </c>
      <c r="F21" s="79" t="str">
        <f>IFERROR(LARGE((C21,E21),1),"0")</f>
        <v>0</v>
      </c>
      <c r="G21" s="116">
        <f t="shared" si="6"/>
        <v>0</v>
      </c>
      <c r="H21" s="31"/>
      <c r="I21" s="25">
        <f t="shared" si="1"/>
        <v>18</v>
      </c>
      <c r="J21" s="27">
        <f t="shared" si="0"/>
        <v>451.22448979591871</v>
      </c>
      <c r="K21" s="1"/>
      <c r="L21" s="25"/>
      <c r="M21" s="26"/>
      <c r="N21" s="1"/>
    </row>
    <row r="22" spans="1:14" x14ac:dyDescent="0.15">
      <c r="A22" s="78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6"/>
        <v>0</v>
      </c>
      <c r="H22" s="33"/>
      <c r="I22" s="25">
        <f t="shared" si="1"/>
        <v>19</v>
      </c>
      <c r="J22" s="27">
        <f t="shared" si="0"/>
        <v>438.06122448979625</v>
      </c>
      <c r="K22" s="1"/>
      <c r="L22" s="25"/>
      <c r="M22" s="26"/>
      <c r="N22" s="1"/>
    </row>
    <row r="23" spans="1:14" x14ac:dyDescent="0.15">
      <c r="A23" s="78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6"/>
        <v>0</v>
      </c>
      <c r="H23" s="31"/>
      <c r="I23" s="25">
        <f t="shared" si="1"/>
        <v>20</v>
      </c>
      <c r="J23" s="27">
        <f t="shared" si="0"/>
        <v>424.89795918367378</v>
      </c>
      <c r="K23" s="1"/>
      <c r="L23" s="25"/>
      <c r="M23" s="26"/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6"/>
        <v>0</v>
      </c>
      <c r="H24" s="31"/>
      <c r="I24" s="25">
        <f t="shared" si="1"/>
        <v>21</v>
      </c>
      <c r="J24" s="27">
        <f t="shared" si="0"/>
        <v>411.73469387755131</v>
      </c>
      <c r="K24" s="1"/>
      <c r="M24" s="14"/>
      <c r="N24" s="1"/>
    </row>
    <row r="25" spans="1:14" x14ac:dyDescent="0.15">
      <c r="A25" s="78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6"/>
        <v>0</v>
      </c>
      <c r="H25" s="31"/>
      <c r="I25" s="25">
        <f t="shared" si="1"/>
        <v>22</v>
      </c>
      <c r="J25" s="27">
        <f t="shared" si="0"/>
        <v>398.57142857142884</v>
      </c>
      <c r="K25" s="1"/>
      <c r="M25" s="14"/>
      <c r="N25" s="1"/>
    </row>
    <row r="26" spans="1:14" x14ac:dyDescent="0.15">
      <c r="A26" s="61"/>
      <c r="B26" s="30"/>
      <c r="C26" s="77" t="str">
        <f t="shared" si="4"/>
        <v>0</v>
      </c>
      <c r="D26" s="28"/>
      <c r="E26" s="77" t="str">
        <f t="shared" si="5"/>
        <v>0</v>
      </c>
      <c r="F26" s="79" t="str">
        <f>IFERROR(LARGE((C26,E26),1),"0")</f>
        <v>0</v>
      </c>
      <c r="G26" s="116">
        <f t="shared" si="6"/>
        <v>0</v>
      </c>
      <c r="H26" s="31"/>
      <c r="I26" s="25">
        <f t="shared" si="1"/>
        <v>23</v>
      </c>
      <c r="J26" s="27">
        <f t="shared" si="0"/>
        <v>385.40816326530637</v>
      </c>
      <c r="K26" s="1"/>
      <c r="M26" s="14"/>
      <c r="N26" s="1"/>
    </row>
    <row r="27" spans="1:14" x14ac:dyDescent="0.15">
      <c r="H27" s="31"/>
      <c r="I27" s="25">
        <f t="shared" si="1"/>
        <v>24</v>
      </c>
      <c r="J27" s="27">
        <f t="shared" si="0"/>
        <v>372.2448979591839</v>
      </c>
      <c r="K27" s="1"/>
      <c r="M27" s="14"/>
      <c r="N27" s="1"/>
    </row>
    <row r="28" spans="1:14" x14ac:dyDescent="0.15">
      <c r="H28" s="31"/>
      <c r="I28" s="25">
        <f t="shared" si="1"/>
        <v>25</v>
      </c>
      <c r="J28" s="27">
        <f t="shared" si="0"/>
        <v>359.08163265306143</v>
      </c>
      <c r="K28" s="1"/>
      <c r="M28" s="14"/>
      <c r="N28" s="1"/>
    </row>
    <row r="29" spans="1:14" x14ac:dyDescent="0.15">
      <c r="H29" s="16"/>
      <c r="I29" s="25">
        <f t="shared" si="1"/>
        <v>26</v>
      </c>
      <c r="J29" s="27">
        <f t="shared" si="0"/>
        <v>345.91836734693896</v>
      </c>
      <c r="K29" s="1"/>
      <c r="M29" s="14"/>
      <c r="N29" s="1"/>
    </row>
    <row r="30" spans="1:14" x14ac:dyDescent="0.15">
      <c r="H30" s="16"/>
      <c r="I30" s="25">
        <f t="shared" si="1"/>
        <v>27</v>
      </c>
      <c r="J30" s="27">
        <f t="shared" si="0"/>
        <v>332.7551020408165</v>
      </c>
      <c r="K30" s="1"/>
      <c r="M30" s="14"/>
      <c r="N30" s="1"/>
    </row>
    <row r="31" spans="1:14" x14ac:dyDescent="0.15">
      <c r="H31" s="16"/>
      <c r="I31" s="25">
        <f t="shared" si="1"/>
        <v>28</v>
      </c>
      <c r="J31" s="27">
        <f t="shared" si="0"/>
        <v>319.59183673469403</v>
      </c>
      <c r="K31" s="1"/>
      <c r="M31" s="14"/>
      <c r="N31" s="1"/>
    </row>
    <row r="32" spans="1:14" x14ac:dyDescent="0.15">
      <c r="H32" s="16"/>
      <c r="I32" s="25">
        <f t="shared" si="1"/>
        <v>29</v>
      </c>
      <c r="J32" s="27">
        <f t="shared" si="0"/>
        <v>306.42857142857156</v>
      </c>
      <c r="K32" s="1"/>
      <c r="M32" s="14"/>
      <c r="N32" s="1"/>
    </row>
    <row r="33" spans="9:14" x14ac:dyDescent="0.15">
      <c r="I33" s="25">
        <f t="shared" si="1"/>
        <v>30</v>
      </c>
      <c r="J33" s="27">
        <f t="shared" si="0"/>
        <v>293.26530612244909</v>
      </c>
      <c r="K33" s="1"/>
      <c r="M33" s="14"/>
      <c r="N33" s="1"/>
    </row>
    <row r="34" spans="9:14" x14ac:dyDescent="0.15">
      <c r="I34" s="25">
        <f t="shared" si="1"/>
        <v>31</v>
      </c>
      <c r="J34" s="27">
        <f t="shared" si="0"/>
        <v>280.10204081632662</v>
      </c>
      <c r="K34" s="1"/>
      <c r="M34" s="14"/>
      <c r="N34" s="1"/>
    </row>
    <row r="35" spans="9:14" x14ac:dyDescent="0.15">
      <c r="I35" s="25">
        <f t="shared" si="1"/>
        <v>32</v>
      </c>
      <c r="J35" s="27">
        <f t="shared" si="0"/>
        <v>266.93877551020415</v>
      </c>
      <c r="K35" s="1"/>
      <c r="M35" s="14"/>
      <c r="N35" s="1"/>
    </row>
    <row r="36" spans="9:14" x14ac:dyDescent="0.15">
      <c r="I36" s="25">
        <f t="shared" si="1"/>
        <v>33</v>
      </c>
      <c r="J36" s="27">
        <f t="shared" si="0"/>
        <v>253.77551020408171</v>
      </c>
      <c r="K36" s="1"/>
      <c r="M36" s="14"/>
      <c r="N36" s="1"/>
    </row>
    <row r="37" spans="9:14" x14ac:dyDescent="0.15">
      <c r="I37" s="25">
        <f t="shared" si="1"/>
        <v>34</v>
      </c>
      <c r="J37" s="27">
        <f t="shared" si="0"/>
        <v>240.61224489795927</v>
      </c>
      <c r="K37" s="1"/>
      <c r="M37" s="14"/>
      <c r="N37" s="1"/>
    </row>
    <row r="38" spans="9:14" x14ac:dyDescent="0.15">
      <c r="I38" s="25">
        <f t="shared" si="1"/>
        <v>35</v>
      </c>
      <c r="J38" s="27">
        <f t="shared" si="0"/>
        <v>227.44897959183683</v>
      </c>
      <c r="K38" s="1"/>
      <c r="M38" s="14"/>
      <c r="N38" s="1"/>
    </row>
    <row r="39" spans="9:14" x14ac:dyDescent="0.15">
      <c r="I39" s="25">
        <f t="shared" si="1"/>
        <v>36</v>
      </c>
      <c r="J39" s="27">
        <f t="shared" si="0"/>
        <v>214.28571428571439</v>
      </c>
      <c r="K39" s="1"/>
      <c r="M39" s="14"/>
      <c r="N39" s="1"/>
    </row>
    <row r="40" spans="9:14" x14ac:dyDescent="0.15">
      <c r="I40" s="25">
        <f t="shared" si="1"/>
        <v>37</v>
      </c>
      <c r="J40" s="27">
        <f t="shared" si="0"/>
        <v>201.12244897959195</v>
      </c>
      <c r="K40" s="1"/>
      <c r="M40" s="14"/>
      <c r="N40" s="1"/>
    </row>
    <row r="41" spans="9:14" x14ac:dyDescent="0.15">
      <c r="I41" s="25">
        <f t="shared" si="1"/>
        <v>38</v>
      </c>
      <c r="J41" s="27">
        <f t="shared" si="0"/>
        <v>187.95918367346951</v>
      </c>
      <c r="K41" s="1"/>
      <c r="M41" s="14"/>
      <c r="N41" s="1"/>
    </row>
    <row r="42" spans="9:14" x14ac:dyDescent="0.15">
      <c r="I42" s="25">
        <f t="shared" si="1"/>
        <v>39</v>
      </c>
      <c r="J42" s="27">
        <f t="shared" si="0"/>
        <v>174.79591836734707</v>
      </c>
      <c r="K42" s="1"/>
      <c r="M42" s="14"/>
      <c r="N42" s="1"/>
    </row>
    <row r="43" spans="9:14" x14ac:dyDescent="0.15">
      <c r="I43" s="25">
        <f t="shared" si="1"/>
        <v>40</v>
      </c>
      <c r="J43" s="27">
        <f t="shared" si="0"/>
        <v>161.63265306122463</v>
      </c>
      <c r="K43" s="1"/>
      <c r="M43" s="14"/>
      <c r="N43" s="1"/>
    </row>
    <row r="44" spans="9:14" x14ac:dyDescent="0.15">
      <c r="I44" s="25">
        <f t="shared" si="1"/>
        <v>41</v>
      </c>
      <c r="J44" s="27">
        <f t="shared" si="0"/>
        <v>148.46938775510219</v>
      </c>
      <c r="K44" s="1"/>
      <c r="M44" s="14"/>
      <c r="N44" s="1"/>
    </row>
    <row r="45" spans="9:14" x14ac:dyDescent="0.15">
      <c r="I45" s="25">
        <f t="shared" si="1"/>
        <v>42</v>
      </c>
      <c r="J45" s="27">
        <f t="shared" si="0"/>
        <v>135.30612244897975</v>
      </c>
      <c r="K45" s="1"/>
      <c r="M45" s="14"/>
      <c r="N45" s="1"/>
    </row>
    <row r="46" spans="9:14" x14ac:dyDescent="0.15">
      <c r="I46" s="25">
        <f t="shared" si="1"/>
        <v>43</v>
      </c>
      <c r="J46" s="27">
        <f t="shared" si="0"/>
        <v>122.1428571428573</v>
      </c>
      <c r="K46" s="1"/>
      <c r="M46" s="14"/>
      <c r="N46" s="1"/>
    </row>
    <row r="47" spans="9:14" x14ac:dyDescent="0.15">
      <c r="I47" s="25">
        <f t="shared" si="1"/>
        <v>44</v>
      </c>
      <c r="J47" s="27">
        <f t="shared" si="0"/>
        <v>108.97959183673484</v>
      </c>
      <c r="K47" s="1"/>
      <c r="M47" s="14"/>
      <c r="N47" s="1"/>
    </row>
    <row r="48" spans="9:14" x14ac:dyDescent="0.15">
      <c r="I48" s="25">
        <f t="shared" si="1"/>
        <v>45</v>
      </c>
      <c r="J48" s="27">
        <f t="shared" si="0"/>
        <v>95.816326530612386</v>
      </c>
      <c r="K48" s="1"/>
      <c r="M48" s="14"/>
      <c r="N48" s="1"/>
    </row>
    <row r="49" spans="9:14" x14ac:dyDescent="0.15">
      <c r="I49" s="25">
        <f t="shared" si="1"/>
        <v>46</v>
      </c>
      <c r="J49" s="27">
        <f t="shared" si="0"/>
        <v>82.653061224489932</v>
      </c>
      <c r="K49" s="1"/>
      <c r="M49" s="14"/>
      <c r="N49" s="1"/>
    </row>
    <row r="50" spans="9:14" x14ac:dyDescent="0.15">
      <c r="I50" s="25">
        <f t="shared" si="1"/>
        <v>47</v>
      </c>
      <c r="J50" s="27">
        <f t="shared" si="0"/>
        <v>69.489795918367477</v>
      </c>
      <c r="K50" s="1"/>
      <c r="M50" s="14"/>
      <c r="N50" s="1"/>
    </row>
    <row r="51" spans="9:14" x14ac:dyDescent="0.15">
      <c r="I51" s="25">
        <f t="shared" si="1"/>
        <v>48</v>
      </c>
      <c r="J51" s="27">
        <f t="shared" si="0"/>
        <v>56.32653061224503</v>
      </c>
      <c r="K51" s="1"/>
      <c r="M51" s="14"/>
      <c r="N51" s="1"/>
    </row>
    <row r="52" spans="9:14" x14ac:dyDescent="0.15">
      <c r="I52" s="25">
        <f t="shared" si="1"/>
        <v>49</v>
      </c>
      <c r="J52" s="27">
        <f t="shared" si="0"/>
        <v>43.163265306122582</v>
      </c>
      <c r="K52" s="1"/>
      <c r="M52" s="14"/>
      <c r="N52" s="1"/>
    </row>
    <row r="53" spans="9:14" x14ac:dyDescent="0.15">
      <c r="I53" s="25">
        <f t="shared" si="1"/>
        <v>50</v>
      </c>
      <c r="J53" s="27">
        <f t="shared" si="0"/>
        <v>30.000000000000135</v>
      </c>
      <c r="K53" s="1"/>
      <c r="M53" s="14"/>
      <c r="N53" s="1"/>
    </row>
    <row r="54" spans="9:14" x14ac:dyDescent="0.15">
      <c r="I54" s="25">
        <f t="shared" si="1"/>
        <v>51</v>
      </c>
      <c r="J54" s="27">
        <f t="shared" si="0"/>
        <v>16.836734693877688</v>
      </c>
      <c r="K54" s="1"/>
      <c r="M54" s="14"/>
      <c r="N54" s="1"/>
    </row>
    <row r="55" spans="9:14" x14ac:dyDescent="0.15">
      <c r="I55" s="25">
        <f t="shared" si="1"/>
        <v>52</v>
      </c>
      <c r="J55" s="27">
        <f t="shared" si="0"/>
        <v>3.6734693877552385</v>
      </c>
      <c r="K55" s="1"/>
      <c r="M55" s="14"/>
      <c r="N55" s="1"/>
    </row>
    <row r="56" spans="9:14" x14ac:dyDescent="0.15">
      <c r="I56" s="25">
        <f t="shared" si="1"/>
        <v>53</v>
      </c>
      <c r="J56" s="27">
        <f t="shared" si="0"/>
        <v>-9.4897959183672107</v>
      </c>
      <c r="K56" s="1"/>
      <c r="M56" s="14"/>
      <c r="N56" s="1"/>
    </row>
    <row r="57" spans="9:14" x14ac:dyDescent="0.15">
      <c r="I57" s="25">
        <f t="shared" si="1"/>
        <v>54</v>
      </c>
      <c r="J57" s="27">
        <f t="shared" si="0"/>
        <v>-22.653061224489662</v>
      </c>
      <c r="K57" s="1"/>
      <c r="M57" s="14"/>
      <c r="N57" s="1"/>
    </row>
    <row r="58" spans="9:14" x14ac:dyDescent="0.15">
      <c r="I58" s="25">
        <f t="shared" si="1"/>
        <v>55</v>
      </c>
      <c r="J58" s="27">
        <f t="shared" si="0"/>
        <v>-35.816326530612109</v>
      </c>
      <c r="K58" s="1"/>
      <c r="M58" s="14"/>
      <c r="N58" s="1"/>
    </row>
    <row r="59" spans="9:14" x14ac:dyDescent="0.15">
      <c r="I59" s="25">
        <f t="shared" si="1"/>
        <v>56</v>
      </c>
      <c r="J59" s="27">
        <f t="shared" si="0"/>
        <v>-48.979591836734556</v>
      </c>
      <c r="K59" s="1"/>
      <c r="M59" s="14"/>
      <c r="N59" s="1"/>
    </row>
    <row r="60" spans="9:14" x14ac:dyDescent="0.15">
      <c r="I60" s="25">
        <f t="shared" si="1"/>
        <v>57</v>
      </c>
      <c r="J60" s="27">
        <f t="shared" si="0"/>
        <v>-62.142857142857004</v>
      </c>
      <c r="K60" s="1"/>
      <c r="M60" s="14"/>
      <c r="N60" s="1"/>
    </row>
    <row r="61" spans="9:14" x14ac:dyDescent="0.15">
      <c r="I61" s="25">
        <f t="shared" si="1"/>
        <v>58</v>
      </c>
      <c r="J61" s="27">
        <f t="shared" si="0"/>
        <v>-75.306122448979451</v>
      </c>
    </row>
    <row r="62" spans="9:14" x14ac:dyDescent="0.15">
      <c r="I62" s="25">
        <f t="shared" si="1"/>
        <v>59</v>
      </c>
      <c r="J62" s="27">
        <f t="shared" si="0"/>
        <v>-88.469387755101906</v>
      </c>
    </row>
    <row r="63" spans="9:14" x14ac:dyDescent="0.15">
      <c r="I63" s="25">
        <f t="shared" si="1"/>
        <v>60</v>
      </c>
      <c r="J63" s="27">
        <f t="shared" si="0"/>
        <v>-101.63265306122436</v>
      </c>
    </row>
    <row r="64" spans="9:14" x14ac:dyDescent="0.15">
      <c r="I64" s="25">
        <f t="shared" si="1"/>
        <v>61</v>
      </c>
      <c r="J64" s="27">
        <f t="shared" si="0"/>
        <v>-114.79591836734681</v>
      </c>
    </row>
    <row r="65" spans="9:10" x14ac:dyDescent="0.15">
      <c r="I65" s="25">
        <f t="shared" si="1"/>
        <v>62</v>
      </c>
      <c r="J65" s="27">
        <f t="shared" si="0"/>
        <v>-127.95918367346927</v>
      </c>
    </row>
    <row r="66" spans="9:10" x14ac:dyDescent="0.15">
      <c r="I66" s="25">
        <f t="shared" si="1"/>
        <v>63</v>
      </c>
      <c r="J66" s="27">
        <f t="shared" si="0"/>
        <v>-141.12244897959172</v>
      </c>
    </row>
    <row r="67" spans="9:10" x14ac:dyDescent="0.15">
      <c r="I67" s="25">
        <f t="shared" si="1"/>
        <v>64</v>
      </c>
      <c r="J67" s="27">
        <f t="shared" si="0"/>
        <v>-154.28571428571416</v>
      </c>
    </row>
    <row r="68" spans="9:10" x14ac:dyDescent="0.15">
      <c r="I68" s="25">
        <f t="shared" si="1"/>
        <v>65</v>
      </c>
      <c r="J68" s="27">
        <f t="shared" si="0"/>
        <v>-167.4489795918366</v>
      </c>
    </row>
    <row r="69" spans="9:10" x14ac:dyDescent="0.15">
      <c r="I69" s="25">
        <f t="shared" si="1"/>
        <v>66</v>
      </c>
      <c r="J69" s="27">
        <f t="shared" ref="J69:J103" si="7">J68-(J$4-30)/(J$3-1)</f>
        <v>-180.61224489795904</v>
      </c>
    </row>
    <row r="70" spans="9:10" x14ac:dyDescent="0.15">
      <c r="I70" s="25">
        <f t="shared" ref="I70:I103" si="8">I69+1</f>
        <v>67</v>
      </c>
      <c r="J70" s="27">
        <f t="shared" si="7"/>
        <v>-193.77551020408148</v>
      </c>
    </row>
    <row r="71" spans="9:10" x14ac:dyDescent="0.15">
      <c r="I71" s="25">
        <f t="shared" si="8"/>
        <v>68</v>
      </c>
      <c r="J71" s="27">
        <f t="shared" si="7"/>
        <v>-206.93877551020393</v>
      </c>
    </row>
    <row r="72" spans="9:10" x14ac:dyDescent="0.15">
      <c r="I72" s="25">
        <f t="shared" si="8"/>
        <v>69</v>
      </c>
      <c r="J72" s="27">
        <f t="shared" si="7"/>
        <v>-220.10204081632637</v>
      </c>
    </row>
    <row r="73" spans="9:10" x14ac:dyDescent="0.15">
      <c r="I73" s="25">
        <f t="shared" si="8"/>
        <v>70</v>
      </c>
      <c r="J73" s="27">
        <f t="shared" si="7"/>
        <v>-233.26530612244881</v>
      </c>
    </row>
    <row r="74" spans="9:10" x14ac:dyDescent="0.15">
      <c r="I74" s="25">
        <f t="shared" si="8"/>
        <v>71</v>
      </c>
      <c r="J74" s="27">
        <f t="shared" si="7"/>
        <v>-246.42857142857125</v>
      </c>
    </row>
    <row r="75" spans="9:10" x14ac:dyDescent="0.15">
      <c r="I75" s="25">
        <f t="shared" si="8"/>
        <v>72</v>
      </c>
      <c r="J75" s="27">
        <f t="shared" si="7"/>
        <v>-259.59183673469369</v>
      </c>
    </row>
    <row r="76" spans="9:10" x14ac:dyDescent="0.15">
      <c r="I76" s="25">
        <f t="shared" si="8"/>
        <v>73</v>
      </c>
      <c r="J76" s="27">
        <f t="shared" si="7"/>
        <v>-272.75510204081615</v>
      </c>
    </row>
    <row r="77" spans="9:10" x14ac:dyDescent="0.15">
      <c r="I77" s="25">
        <f t="shared" si="8"/>
        <v>74</v>
      </c>
      <c r="J77" s="27">
        <f t="shared" si="7"/>
        <v>-285.91836734693862</v>
      </c>
    </row>
    <row r="78" spans="9:10" x14ac:dyDescent="0.15">
      <c r="I78" s="25">
        <f t="shared" si="8"/>
        <v>75</v>
      </c>
      <c r="J78" s="27">
        <f t="shared" si="7"/>
        <v>-299.08163265306109</v>
      </c>
    </row>
    <row r="79" spans="9:10" x14ac:dyDescent="0.15">
      <c r="I79" s="25">
        <f t="shared" si="8"/>
        <v>76</v>
      </c>
      <c r="J79" s="27">
        <f t="shared" si="7"/>
        <v>-312.24489795918356</v>
      </c>
    </row>
    <row r="80" spans="9:10" x14ac:dyDescent="0.15">
      <c r="I80" s="25">
        <f t="shared" si="8"/>
        <v>77</v>
      </c>
      <c r="J80" s="27">
        <f t="shared" si="7"/>
        <v>-325.40816326530603</v>
      </c>
    </row>
    <row r="81" spans="9:10" x14ac:dyDescent="0.15">
      <c r="I81" s="25">
        <f t="shared" si="8"/>
        <v>78</v>
      </c>
      <c r="J81" s="27">
        <f t="shared" si="7"/>
        <v>-338.5714285714285</v>
      </c>
    </row>
    <row r="82" spans="9:10" x14ac:dyDescent="0.15">
      <c r="I82" s="25">
        <f t="shared" si="8"/>
        <v>79</v>
      </c>
      <c r="J82" s="27">
        <f t="shared" si="7"/>
        <v>-351.73469387755097</v>
      </c>
    </row>
    <row r="83" spans="9:10" x14ac:dyDescent="0.15">
      <c r="I83" s="25">
        <f t="shared" si="8"/>
        <v>80</v>
      </c>
      <c r="J83" s="27">
        <f t="shared" si="7"/>
        <v>-364.89795918367344</v>
      </c>
    </row>
    <row r="84" spans="9:10" x14ac:dyDescent="0.15">
      <c r="I84" s="25">
        <f t="shared" si="8"/>
        <v>81</v>
      </c>
      <c r="J84" s="27">
        <f t="shared" si="7"/>
        <v>-378.0612244897959</v>
      </c>
    </row>
    <row r="85" spans="9:10" x14ac:dyDescent="0.15">
      <c r="I85" s="25">
        <f t="shared" si="8"/>
        <v>82</v>
      </c>
      <c r="J85" s="27">
        <f t="shared" si="7"/>
        <v>-391.22448979591837</v>
      </c>
    </row>
    <row r="86" spans="9:10" x14ac:dyDescent="0.15">
      <c r="I86" s="25">
        <f t="shared" si="8"/>
        <v>83</v>
      </c>
      <c r="J86" s="27">
        <f t="shared" si="7"/>
        <v>-404.38775510204084</v>
      </c>
    </row>
    <row r="87" spans="9:10" x14ac:dyDescent="0.15">
      <c r="I87" s="25">
        <f t="shared" si="8"/>
        <v>84</v>
      </c>
      <c r="J87" s="27">
        <f t="shared" si="7"/>
        <v>-417.55102040816331</v>
      </c>
    </row>
    <row r="88" spans="9:10" x14ac:dyDescent="0.15">
      <c r="I88" s="25">
        <f t="shared" si="8"/>
        <v>85</v>
      </c>
      <c r="J88" s="27">
        <f t="shared" si="7"/>
        <v>-430.71428571428578</v>
      </c>
    </row>
    <row r="89" spans="9:10" x14ac:dyDescent="0.15">
      <c r="I89" s="25">
        <f t="shared" si="8"/>
        <v>86</v>
      </c>
      <c r="J89" s="27">
        <f t="shared" si="7"/>
        <v>-443.87755102040825</v>
      </c>
    </row>
    <row r="90" spans="9:10" x14ac:dyDescent="0.15">
      <c r="I90" s="25">
        <f t="shared" si="8"/>
        <v>87</v>
      </c>
      <c r="J90" s="27">
        <f t="shared" si="7"/>
        <v>-457.04081632653072</v>
      </c>
    </row>
    <row r="91" spans="9:10" x14ac:dyDescent="0.15">
      <c r="I91" s="25">
        <f t="shared" si="8"/>
        <v>88</v>
      </c>
      <c r="J91" s="27">
        <f t="shared" si="7"/>
        <v>-470.20408163265319</v>
      </c>
    </row>
    <row r="92" spans="9:10" x14ac:dyDescent="0.15">
      <c r="I92" s="25">
        <f t="shared" si="8"/>
        <v>89</v>
      </c>
      <c r="J92" s="27">
        <f t="shared" si="7"/>
        <v>-483.36734693877565</v>
      </c>
    </row>
    <row r="93" spans="9:10" x14ac:dyDescent="0.15">
      <c r="I93" s="25">
        <f t="shared" si="8"/>
        <v>90</v>
      </c>
      <c r="J93" s="27">
        <f t="shared" si="7"/>
        <v>-496.53061224489812</v>
      </c>
    </row>
    <row r="94" spans="9:10" x14ac:dyDescent="0.15">
      <c r="I94" s="25">
        <f t="shared" si="8"/>
        <v>91</v>
      </c>
      <c r="J94" s="27">
        <f t="shared" si="7"/>
        <v>-509.69387755102059</v>
      </c>
    </row>
    <row r="95" spans="9:10" x14ac:dyDescent="0.15">
      <c r="I95" s="25">
        <f t="shared" si="8"/>
        <v>92</v>
      </c>
      <c r="J95" s="27">
        <f t="shared" si="7"/>
        <v>-522.857142857143</v>
      </c>
    </row>
    <row r="96" spans="9:10" x14ac:dyDescent="0.15">
      <c r="I96" s="25">
        <f t="shared" si="8"/>
        <v>93</v>
      </c>
      <c r="J96" s="27">
        <f t="shared" si="7"/>
        <v>-536.02040816326542</v>
      </c>
    </row>
    <row r="97" spans="9:10" x14ac:dyDescent="0.15">
      <c r="I97" s="25">
        <f t="shared" si="8"/>
        <v>94</v>
      </c>
      <c r="J97" s="27">
        <f t="shared" si="7"/>
        <v>-549.18367346938783</v>
      </c>
    </row>
    <row r="98" spans="9:10" x14ac:dyDescent="0.15">
      <c r="I98" s="25">
        <f t="shared" si="8"/>
        <v>95</v>
      </c>
      <c r="J98" s="27">
        <f t="shared" si="7"/>
        <v>-562.34693877551024</v>
      </c>
    </row>
    <row r="99" spans="9:10" x14ac:dyDescent="0.15">
      <c r="I99" s="25">
        <f t="shared" si="8"/>
        <v>96</v>
      </c>
      <c r="J99" s="27">
        <f t="shared" si="7"/>
        <v>-575.51020408163265</v>
      </c>
    </row>
    <row r="100" spans="9:10" x14ac:dyDescent="0.15">
      <c r="I100" s="25">
        <f t="shared" si="8"/>
        <v>97</v>
      </c>
      <c r="J100" s="27">
        <f t="shared" si="7"/>
        <v>-588.67346938775506</v>
      </c>
    </row>
    <row r="101" spans="9:10" x14ac:dyDescent="0.15">
      <c r="I101" s="25">
        <f t="shared" si="8"/>
        <v>98</v>
      </c>
      <c r="J101" s="27">
        <f t="shared" si="7"/>
        <v>-601.83673469387747</v>
      </c>
    </row>
    <row r="102" spans="9:10" x14ac:dyDescent="0.15">
      <c r="I102" s="25">
        <f t="shared" si="8"/>
        <v>99</v>
      </c>
      <c r="J102" s="27">
        <f t="shared" si="7"/>
        <v>-614.99999999999989</v>
      </c>
    </row>
    <row r="103" spans="9:10" x14ac:dyDescent="0.15">
      <c r="I103" s="25">
        <f t="shared" si="8"/>
        <v>100</v>
      </c>
      <c r="J103" s="27">
        <f t="shared" si="7"/>
        <v>-628.1632653061223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">
    <cfRule type="duplicateValues" dxfId="403" priority="16"/>
    <cfRule type="duplicateValues" dxfId="402" priority="17"/>
    <cfRule type="duplicateValues" dxfId="401" priority="18"/>
    <cfRule type="duplicateValues" dxfId="400" priority="19"/>
    <cfRule type="duplicateValues" dxfId="399" priority="20"/>
  </conditionalFormatting>
  <conditionalFormatting sqref="A13">
    <cfRule type="duplicateValues" dxfId="398" priority="6"/>
    <cfRule type="duplicateValues" dxfId="397" priority="7"/>
    <cfRule type="duplicateValues" dxfId="396" priority="8"/>
    <cfRule type="duplicateValues" dxfId="395" priority="9"/>
    <cfRule type="duplicateValues" dxfId="394" priority="10"/>
  </conditionalFormatting>
  <conditionalFormatting sqref="A14">
    <cfRule type="duplicateValues" dxfId="393" priority="1"/>
    <cfRule type="duplicateValues" dxfId="392" priority="2"/>
    <cfRule type="duplicateValues" dxfId="391" priority="3"/>
    <cfRule type="duplicateValues" dxfId="390" priority="4"/>
    <cfRule type="duplicateValues" dxfId="389" priority="5"/>
  </conditionalFormatting>
  <conditionalFormatting sqref="A16">
    <cfRule type="duplicateValues" dxfId="388" priority="41"/>
    <cfRule type="duplicateValues" dxfId="387" priority="42"/>
    <cfRule type="duplicateValues" dxfId="386" priority="43"/>
    <cfRule type="duplicateValues" dxfId="385" priority="44"/>
    <cfRule type="duplicateValues" dxfId="384" priority="45"/>
  </conditionalFormatting>
  <conditionalFormatting sqref="A18">
    <cfRule type="duplicateValues" dxfId="383" priority="36"/>
    <cfRule type="duplicateValues" dxfId="382" priority="37"/>
    <cfRule type="duplicateValues" dxfId="381" priority="38"/>
    <cfRule type="duplicateValues" dxfId="380" priority="39"/>
    <cfRule type="duplicateValues" dxfId="379" priority="40"/>
  </conditionalFormatting>
  <conditionalFormatting sqref="A19">
    <cfRule type="duplicateValues" dxfId="378" priority="31"/>
    <cfRule type="duplicateValues" dxfId="377" priority="32"/>
    <cfRule type="duplicateValues" dxfId="376" priority="33"/>
    <cfRule type="duplicateValues" dxfId="375" priority="34"/>
    <cfRule type="duplicateValues" dxfId="374" priority="35"/>
  </conditionalFormatting>
  <conditionalFormatting sqref="A20">
    <cfRule type="duplicateValues" dxfId="373" priority="51"/>
    <cfRule type="duplicateValues" dxfId="372" priority="52"/>
    <cfRule type="duplicateValues" dxfId="371" priority="53"/>
    <cfRule type="duplicateValues" dxfId="370" priority="54"/>
    <cfRule type="duplicateValues" dxfId="369" priority="55"/>
  </conditionalFormatting>
  <conditionalFormatting sqref="A22:A24">
    <cfRule type="duplicateValues" dxfId="368" priority="56"/>
    <cfRule type="duplicateValues" dxfId="367" priority="57"/>
    <cfRule type="duplicateValues" dxfId="366" priority="58"/>
    <cfRule type="duplicateValues" dxfId="365" priority="59"/>
    <cfRule type="duplicateValues" dxfId="364" priority="60"/>
  </conditionalFormatting>
  <conditionalFormatting sqref="A25">
    <cfRule type="duplicateValues" dxfId="363" priority="26"/>
    <cfRule type="duplicateValues" dxfId="362" priority="27"/>
    <cfRule type="duplicateValues" dxfId="361" priority="28"/>
    <cfRule type="duplicateValues" dxfId="360" priority="29"/>
    <cfRule type="duplicateValues" dxfId="359" priority="30"/>
  </conditionalFormatting>
  <conditionalFormatting sqref="A26">
    <cfRule type="duplicateValues" dxfId="358" priority="21"/>
    <cfRule type="duplicateValues" dxfId="357" priority="22"/>
    <cfRule type="duplicateValues" dxfId="356" priority="23"/>
    <cfRule type="duplicateValues" dxfId="355" priority="24"/>
    <cfRule type="duplicateValues" dxfId="354" priority="25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ADD0-7BE3-4B47-92FA-BE7A8FEE1A79}">
  <dimension ref="A1:L103"/>
  <sheetViews>
    <sheetView workbookViewId="0">
      <selection activeCell="G11" sqref="G11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152</v>
      </c>
      <c r="C3" s="196"/>
      <c r="D3" s="101"/>
      <c r="E3" s="104"/>
      <c r="F3" s="101"/>
      <c r="G3" s="107"/>
      <c r="I3" s="1"/>
      <c r="J3" s="95" t="s">
        <v>132</v>
      </c>
      <c r="K3" s="96">
        <v>44</v>
      </c>
      <c r="L3" s="1"/>
    </row>
    <row r="4" spans="1:12" ht="15" customHeight="1" x14ac:dyDescent="0.15">
      <c r="A4" s="99" t="s">
        <v>131</v>
      </c>
      <c r="B4" s="118" t="s">
        <v>159</v>
      </c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18" t="s">
        <v>196</v>
      </c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147.2093023255814</v>
      </c>
      <c r="L5" s="1"/>
    </row>
    <row r="6" spans="1:12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"/>
      <c r="J6" s="25">
        <f t="shared" ref="J6:J47" si="0">J5+1</f>
        <v>3</v>
      </c>
      <c r="K6" s="27">
        <f t="shared" ref="K6:K47" si="1">K5-(K$4-30)/(K$3-1)</f>
        <v>144.41860465116281</v>
      </c>
      <c r="L6" s="1"/>
    </row>
    <row r="7" spans="1:12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141.62790697674421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138.83720930232562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136.04651162790702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133.25581395348843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v>44</v>
      </c>
      <c r="I11" s="1"/>
      <c r="J11" s="25">
        <f t="shared" si="0"/>
        <v>8</v>
      </c>
      <c r="K11" s="27">
        <f t="shared" si="1"/>
        <v>130.46511627906983</v>
      </c>
      <c r="L11" s="1"/>
    </row>
    <row r="12" spans="1:12" ht="15" customHeight="1" x14ac:dyDescent="0.15">
      <c r="A12" s="78" t="s">
        <v>56</v>
      </c>
      <c r="B12" s="215" t="s">
        <v>151</v>
      </c>
      <c r="C12" s="216"/>
      <c r="D12" s="30">
        <v>1</v>
      </c>
      <c r="E12" s="77">
        <f>_xlfn.IFNA(VLOOKUP(D12,$J$4:$K$110,2,FALSE),"0")</f>
        <v>150</v>
      </c>
      <c r="F12" s="79">
        <f>IFERROR(LARGE((C12,E12),1),"0")</f>
        <v>150</v>
      </c>
      <c r="G12" s="116">
        <f>D12</f>
        <v>1</v>
      </c>
      <c r="I12" s="1"/>
      <c r="J12" s="25">
        <f t="shared" si="0"/>
        <v>9</v>
      </c>
      <c r="K12" s="27">
        <f t="shared" si="1"/>
        <v>127.67441860465122</v>
      </c>
      <c r="L12" s="1"/>
    </row>
    <row r="13" spans="1:12" ht="15" customHeight="1" x14ac:dyDescent="0.15">
      <c r="A13" s="78" t="s">
        <v>52</v>
      </c>
      <c r="B13" s="111"/>
      <c r="C13" s="112"/>
      <c r="D13" s="30">
        <v>2</v>
      </c>
      <c r="E13" s="77">
        <f t="shared" ref="E13:E64" si="2">_xlfn.IFNA(VLOOKUP(D13,$J$4:$K$110,2,FALSE),"0")</f>
        <v>147.2093023255814</v>
      </c>
      <c r="F13" s="79">
        <f>IFERROR(LARGE((C13,E13),1),"0")</f>
        <v>147.2093023255814</v>
      </c>
      <c r="G13" s="116">
        <f t="shared" ref="G13:G55" si="3">D13</f>
        <v>2</v>
      </c>
      <c r="H13" s="16"/>
      <c r="I13" s="1"/>
      <c r="J13" s="25">
        <f t="shared" si="0"/>
        <v>10</v>
      </c>
      <c r="K13" s="27">
        <f t="shared" si="1"/>
        <v>124.88372093023261</v>
      </c>
      <c r="L13" s="1"/>
    </row>
    <row r="14" spans="1:12" ht="15" customHeight="1" x14ac:dyDescent="0.15">
      <c r="A14" s="61" t="s">
        <v>54</v>
      </c>
      <c r="B14" s="111"/>
      <c r="C14" s="112"/>
      <c r="D14" s="30">
        <v>3</v>
      </c>
      <c r="E14" s="77">
        <f t="shared" si="2"/>
        <v>144.41860465116281</v>
      </c>
      <c r="F14" s="79">
        <f>IFERROR(LARGE((C14,E14),1),"0")</f>
        <v>144.41860465116281</v>
      </c>
      <c r="G14" s="116">
        <f t="shared" si="3"/>
        <v>3</v>
      </c>
      <c r="H14" s="16"/>
      <c r="I14" s="1"/>
      <c r="J14" s="25">
        <f t="shared" si="0"/>
        <v>11</v>
      </c>
      <c r="K14" s="27">
        <f t="shared" si="1"/>
        <v>122.093023255814</v>
      </c>
      <c r="L14" s="1"/>
    </row>
    <row r="15" spans="1:12" ht="15" customHeight="1" x14ac:dyDescent="0.15">
      <c r="A15" s="78" t="s">
        <v>55</v>
      </c>
      <c r="B15" s="111"/>
      <c r="C15" s="112"/>
      <c r="D15" s="30">
        <v>4</v>
      </c>
      <c r="E15" s="77">
        <f t="shared" si="2"/>
        <v>141.62790697674421</v>
      </c>
      <c r="F15" s="79">
        <f>IFERROR(LARGE((C15,E15),1),"0")</f>
        <v>141.62790697674421</v>
      </c>
      <c r="G15" s="116">
        <f t="shared" si="3"/>
        <v>4</v>
      </c>
      <c r="H15" s="16"/>
      <c r="I15" s="1"/>
      <c r="J15" s="25">
        <f t="shared" si="0"/>
        <v>12</v>
      </c>
      <c r="K15" s="27">
        <f t="shared" si="1"/>
        <v>119.30232558139539</v>
      </c>
      <c r="L15" s="1"/>
    </row>
    <row r="16" spans="1:12" ht="15" customHeight="1" x14ac:dyDescent="0.15">
      <c r="A16" s="61" t="s">
        <v>57</v>
      </c>
      <c r="B16" s="111"/>
      <c r="C16" s="112"/>
      <c r="D16" s="30">
        <v>5</v>
      </c>
      <c r="E16" s="77">
        <f t="shared" si="2"/>
        <v>138.83720930232562</v>
      </c>
      <c r="F16" s="79">
        <f>IFERROR(LARGE((C16,E16),1),"0")</f>
        <v>138.83720930232562</v>
      </c>
      <c r="G16" s="116">
        <f t="shared" si="3"/>
        <v>5</v>
      </c>
      <c r="H16" s="16"/>
      <c r="I16" s="1"/>
      <c r="J16" s="25">
        <f t="shared" si="0"/>
        <v>13</v>
      </c>
      <c r="K16" s="27">
        <f t="shared" si="1"/>
        <v>116.51162790697678</v>
      </c>
      <c r="L16" s="1"/>
    </row>
    <row r="17" spans="1:12" x14ac:dyDescent="0.15">
      <c r="A17" s="78" t="s">
        <v>162</v>
      </c>
      <c r="B17" s="111"/>
      <c r="C17" s="112"/>
      <c r="D17" s="7">
        <v>6</v>
      </c>
      <c r="E17" s="77">
        <f t="shared" si="2"/>
        <v>136.04651162790702</v>
      </c>
      <c r="F17" s="79">
        <f>IFERROR(LARGE((C17,E17),1),"0")</f>
        <v>136.04651162790702</v>
      </c>
      <c r="G17" s="116">
        <f t="shared" si="3"/>
        <v>6</v>
      </c>
      <c r="H17" s="16"/>
      <c r="I17" s="1"/>
      <c r="J17" s="25">
        <f t="shared" si="0"/>
        <v>14</v>
      </c>
      <c r="K17" s="27">
        <f t="shared" si="1"/>
        <v>113.72093023255817</v>
      </c>
      <c r="L17" s="1"/>
    </row>
    <row r="18" spans="1:12" x14ac:dyDescent="0.15">
      <c r="A18" s="78" t="s">
        <v>168</v>
      </c>
      <c r="B18" s="111"/>
      <c r="C18" s="112"/>
      <c r="D18" s="30">
        <v>7</v>
      </c>
      <c r="E18" s="77">
        <f t="shared" si="2"/>
        <v>133.25581395348843</v>
      </c>
      <c r="F18" s="79">
        <f>IFERROR(LARGE((C18,E18),1),"0")</f>
        <v>133.25581395348843</v>
      </c>
      <c r="G18" s="116">
        <f t="shared" si="3"/>
        <v>7</v>
      </c>
      <c r="H18" s="16"/>
      <c r="I18" s="1"/>
      <c r="J18" s="25">
        <f t="shared" si="0"/>
        <v>15</v>
      </c>
      <c r="K18" s="27">
        <f t="shared" si="1"/>
        <v>110.93023255813956</v>
      </c>
      <c r="L18" s="1"/>
    </row>
    <row r="19" spans="1:12" x14ac:dyDescent="0.15">
      <c r="A19" s="78" t="s">
        <v>66</v>
      </c>
      <c r="B19" s="111"/>
      <c r="C19" s="112"/>
      <c r="D19" s="77">
        <v>8</v>
      </c>
      <c r="E19" s="77">
        <f t="shared" si="2"/>
        <v>130.46511627906983</v>
      </c>
      <c r="F19" s="79">
        <f>IFERROR(LARGE((C19,E19),1),"0")</f>
        <v>130.46511627906983</v>
      </c>
      <c r="G19" s="116">
        <f t="shared" si="3"/>
        <v>8</v>
      </c>
      <c r="H19" s="31"/>
      <c r="I19" s="1"/>
      <c r="J19" s="25">
        <f t="shared" si="0"/>
        <v>16</v>
      </c>
      <c r="K19" s="27">
        <f t="shared" si="1"/>
        <v>108.13953488372096</v>
      </c>
      <c r="L19" s="1"/>
    </row>
    <row r="20" spans="1:12" x14ac:dyDescent="0.15">
      <c r="A20" s="78" t="s">
        <v>67</v>
      </c>
      <c r="B20" s="111"/>
      <c r="C20" s="112"/>
      <c r="D20" s="77">
        <v>9</v>
      </c>
      <c r="E20" s="77">
        <f t="shared" si="2"/>
        <v>127.67441860465122</v>
      </c>
      <c r="F20" s="79">
        <f>IFERROR(LARGE((C20,E20),1),"0")</f>
        <v>127.67441860465122</v>
      </c>
      <c r="G20" s="116">
        <f t="shared" si="3"/>
        <v>9</v>
      </c>
      <c r="H20" s="31"/>
      <c r="I20" s="1"/>
      <c r="J20" s="25">
        <f t="shared" si="0"/>
        <v>17</v>
      </c>
      <c r="K20" s="27">
        <f t="shared" si="1"/>
        <v>105.34883720930235</v>
      </c>
      <c r="L20" s="1"/>
    </row>
    <row r="21" spans="1:12" x14ac:dyDescent="0.15">
      <c r="A21" s="80" t="s">
        <v>192</v>
      </c>
      <c r="B21" s="111"/>
      <c r="C21" s="112"/>
      <c r="D21" s="77">
        <v>10</v>
      </c>
      <c r="E21" s="77">
        <f t="shared" si="2"/>
        <v>124.88372093023261</v>
      </c>
      <c r="F21" s="79">
        <f>IFERROR(LARGE((C21,E21),1),"0")</f>
        <v>124.88372093023261</v>
      </c>
      <c r="G21" s="116">
        <f t="shared" si="3"/>
        <v>10</v>
      </c>
      <c r="H21" s="31"/>
      <c r="I21" s="1"/>
      <c r="J21" s="25">
        <f t="shared" si="0"/>
        <v>18</v>
      </c>
      <c r="K21" s="27">
        <f t="shared" si="1"/>
        <v>102.55813953488374</v>
      </c>
      <c r="L21" s="1"/>
    </row>
    <row r="22" spans="1:12" x14ac:dyDescent="0.15">
      <c r="A22" s="78" t="s">
        <v>75</v>
      </c>
      <c r="B22" s="111"/>
      <c r="C22" s="112"/>
      <c r="D22" s="77">
        <v>11</v>
      </c>
      <c r="E22" s="77">
        <f t="shared" si="2"/>
        <v>122.093023255814</v>
      </c>
      <c r="F22" s="79">
        <f>IFERROR(LARGE((C22,E22),1),"0")</f>
        <v>122.093023255814</v>
      </c>
      <c r="G22" s="116">
        <f t="shared" si="3"/>
        <v>11</v>
      </c>
      <c r="H22" s="33"/>
      <c r="I22" s="1"/>
      <c r="J22" s="25">
        <f t="shared" si="0"/>
        <v>19</v>
      </c>
      <c r="K22" s="27">
        <f t="shared" si="1"/>
        <v>99.767441860465127</v>
      </c>
      <c r="L22" s="1"/>
    </row>
    <row r="23" spans="1:12" x14ac:dyDescent="0.15">
      <c r="A23" s="78" t="s">
        <v>166</v>
      </c>
      <c r="B23" s="111"/>
      <c r="C23" s="112"/>
      <c r="D23" s="77">
        <v>12</v>
      </c>
      <c r="E23" s="77">
        <f t="shared" si="2"/>
        <v>119.30232558139539</v>
      </c>
      <c r="F23" s="79">
        <f>IFERROR(LARGE((C23,E23),1),"0")</f>
        <v>119.30232558139539</v>
      </c>
      <c r="G23" s="116">
        <f t="shared" si="3"/>
        <v>12</v>
      </c>
      <c r="H23" s="31"/>
      <c r="I23" s="1"/>
      <c r="J23" s="25">
        <f t="shared" si="0"/>
        <v>20</v>
      </c>
      <c r="K23" s="27">
        <f t="shared" si="1"/>
        <v>96.976744186046517</v>
      </c>
      <c r="L23" s="1"/>
    </row>
    <row r="24" spans="1:12" x14ac:dyDescent="0.15">
      <c r="A24" s="61" t="s">
        <v>60</v>
      </c>
      <c r="B24" s="111"/>
      <c r="C24" s="112"/>
      <c r="D24" s="77">
        <v>13</v>
      </c>
      <c r="E24" s="77">
        <f t="shared" si="2"/>
        <v>116.51162790697678</v>
      </c>
      <c r="F24" s="79">
        <f>IFERROR(LARGE((C24,E24),1),"0")</f>
        <v>116.51162790697678</v>
      </c>
      <c r="G24" s="116">
        <f t="shared" si="3"/>
        <v>13</v>
      </c>
      <c r="H24" s="31"/>
      <c r="I24" s="1"/>
      <c r="J24" s="25">
        <f t="shared" si="0"/>
        <v>21</v>
      </c>
      <c r="K24" s="27">
        <f t="shared" si="1"/>
        <v>94.186046511627907</v>
      </c>
      <c r="L24" s="1"/>
    </row>
    <row r="25" spans="1:12" x14ac:dyDescent="0.15">
      <c r="A25" s="78" t="s">
        <v>165</v>
      </c>
      <c r="B25" s="111"/>
      <c r="C25" s="112"/>
      <c r="D25" s="77">
        <v>14</v>
      </c>
      <c r="E25" s="77">
        <f t="shared" si="2"/>
        <v>113.72093023255817</v>
      </c>
      <c r="F25" s="79">
        <f>IFERROR(LARGE((C25,E25),1),"0")</f>
        <v>113.72093023255817</v>
      </c>
      <c r="G25" s="116">
        <f t="shared" si="3"/>
        <v>14</v>
      </c>
      <c r="H25" s="31"/>
      <c r="I25" s="1"/>
      <c r="J25" s="25">
        <f t="shared" si="0"/>
        <v>22</v>
      </c>
      <c r="K25" s="27">
        <f t="shared" si="1"/>
        <v>91.395348837209298</v>
      </c>
      <c r="L25" s="1"/>
    </row>
    <row r="26" spans="1:12" x14ac:dyDescent="0.15">
      <c r="A26" s="61" t="s">
        <v>64</v>
      </c>
      <c r="B26" s="113"/>
      <c r="C26" s="114"/>
      <c r="D26" s="77">
        <v>15</v>
      </c>
      <c r="E26" s="77">
        <f t="shared" si="2"/>
        <v>110.93023255813956</v>
      </c>
      <c r="F26" s="79">
        <f>IFERROR(LARGE((C26,E26),1),"0")</f>
        <v>110.93023255813956</v>
      </c>
      <c r="G26" s="116">
        <f t="shared" si="3"/>
        <v>15</v>
      </c>
      <c r="H26" s="31"/>
      <c r="I26" s="1"/>
      <c r="J26" s="25">
        <f t="shared" si="0"/>
        <v>23</v>
      </c>
      <c r="K26" s="27">
        <f t="shared" si="1"/>
        <v>88.604651162790688</v>
      </c>
      <c r="L26" s="1"/>
    </row>
    <row r="27" spans="1:12" x14ac:dyDescent="0.15">
      <c r="A27" s="61" t="s">
        <v>167</v>
      </c>
      <c r="B27" s="113"/>
      <c r="C27" s="114"/>
      <c r="D27" s="77">
        <v>16</v>
      </c>
      <c r="E27" s="77">
        <f t="shared" si="2"/>
        <v>108.13953488372096</v>
      </c>
      <c r="F27" s="79">
        <f>IFERROR(LARGE((C27,E27),1),"0")</f>
        <v>108.13953488372096</v>
      </c>
      <c r="G27" s="116">
        <f t="shared" si="3"/>
        <v>16</v>
      </c>
      <c r="H27" s="31"/>
      <c r="I27" s="1"/>
      <c r="J27" s="25">
        <f t="shared" si="0"/>
        <v>24</v>
      </c>
      <c r="K27" s="27">
        <f t="shared" si="1"/>
        <v>85.813953488372078</v>
      </c>
      <c r="L27" s="1"/>
    </row>
    <row r="28" spans="1:12" x14ac:dyDescent="0.15">
      <c r="A28" s="61" t="s">
        <v>170</v>
      </c>
      <c r="B28" s="113"/>
      <c r="C28" s="114"/>
      <c r="D28" s="77">
        <v>17</v>
      </c>
      <c r="E28" s="77">
        <f t="shared" si="2"/>
        <v>105.34883720930235</v>
      </c>
      <c r="F28" s="79">
        <f>IFERROR(LARGE((C28,E28),1),"0")</f>
        <v>105.34883720930235</v>
      </c>
      <c r="G28" s="116">
        <f t="shared" si="3"/>
        <v>17</v>
      </c>
      <c r="H28" s="31"/>
      <c r="I28" s="1"/>
      <c r="J28" s="25">
        <f t="shared" si="0"/>
        <v>25</v>
      </c>
      <c r="K28" s="27">
        <f t="shared" si="1"/>
        <v>83.023255813953469</v>
      </c>
      <c r="L28" s="1"/>
    </row>
    <row r="29" spans="1:12" x14ac:dyDescent="0.15">
      <c r="A29" s="61" t="s">
        <v>184</v>
      </c>
      <c r="B29" s="113"/>
      <c r="C29" s="114"/>
      <c r="D29" s="77">
        <v>18</v>
      </c>
      <c r="E29" s="77">
        <f t="shared" si="2"/>
        <v>102.55813953488374</v>
      </c>
      <c r="F29" s="79">
        <f>IFERROR(LARGE((C29,E29),1),"0")</f>
        <v>102.55813953488374</v>
      </c>
      <c r="G29" s="116">
        <f t="shared" si="3"/>
        <v>18</v>
      </c>
      <c r="H29" s="16"/>
      <c r="I29" s="1"/>
      <c r="J29" s="25">
        <f t="shared" si="0"/>
        <v>26</v>
      </c>
      <c r="K29" s="27">
        <f t="shared" si="1"/>
        <v>80.232558139534859</v>
      </c>
      <c r="L29" s="1"/>
    </row>
    <row r="30" spans="1:12" x14ac:dyDescent="0.15">
      <c r="A30" s="61" t="s">
        <v>172</v>
      </c>
      <c r="B30" s="113"/>
      <c r="C30" s="114"/>
      <c r="D30" s="77">
        <v>19</v>
      </c>
      <c r="E30" s="77">
        <f t="shared" si="2"/>
        <v>99.767441860465127</v>
      </c>
      <c r="F30" s="79">
        <f>IFERROR(LARGE((C30,E30),1),"0")</f>
        <v>99.767441860465127</v>
      </c>
      <c r="G30" s="116">
        <f t="shared" si="3"/>
        <v>19</v>
      </c>
      <c r="H30" s="16"/>
      <c r="I30" s="1"/>
      <c r="J30" s="25">
        <f t="shared" si="0"/>
        <v>27</v>
      </c>
      <c r="K30" s="27">
        <f t="shared" si="1"/>
        <v>77.44186046511625</v>
      </c>
      <c r="L30" s="1"/>
    </row>
    <row r="31" spans="1:12" x14ac:dyDescent="0.15">
      <c r="A31" s="61" t="s">
        <v>174</v>
      </c>
      <c r="B31" s="113"/>
      <c r="C31" s="114"/>
      <c r="D31" s="77">
        <v>20</v>
      </c>
      <c r="E31" s="77">
        <f t="shared" si="2"/>
        <v>96.976744186046517</v>
      </c>
      <c r="F31" s="79">
        <f>IFERROR(LARGE((C31,E31),1),"0")</f>
        <v>96.976744186046517</v>
      </c>
      <c r="G31" s="116">
        <f t="shared" si="3"/>
        <v>20</v>
      </c>
      <c r="H31" s="16"/>
      <c r="I31" s="1"/>
      <c r="J31" s="25">
        <f t="shared" si="0"/>
        <v>28</v>
      </c>
      <c r="K31" s="27">
        <f t="shared" si="1"/>
        <v>74.65116279069764</v>
      </c>
      <c r="L31" s="1"/>
    </row>
    <row r="32" spans="1:12" x14ac:dyDescent="0.15">
      <c r="A32" s="61" t="s">
        <v>177</v>
      </c>
      <c r="B32" s="113"/>
      <c r="C32" s="114"/>
      <c r="D32" s="77">
        <v>21</v>
      </c>
      <c r="E32" s="77">
        <f t="shared" si="2"/>
        <v>94.186046511627907</v>
      </c>
      <c r="F32" s="79">
        <f>IFERROR(LARGE((C32,E32),1),"0")</f>
        <v>94.186046511627907</v>
      </c>
      <c r="G32" s="116">
        <f t="shared" si="3"/>
        <v>21</v>
      </c>
      <c r="H32" s="16"/>
      <c r="I32" s="1"/>
      <c r="J32" s="25">
        <f t="shared" si="0"/>
        <v>29</v>
      </c>
      <c r="K32" s="27">
        <f t="shared" si="1"/>
        <v>71.86046511627903</v>
      </c>
      <c r="L32" s="1"/>
    </row>
    <row r="33" spans="1:12" x14ac:dyDescent="0.15">
      <c r="A33" s="61" t="s">
        <v>179</v>
      </c>
      <c r="B33" s="113"/>
      <c r="C33" s="114"/>
      <c r="D33" s="77">
        <v>22</v>
      </c>
      <c r="E33" s="77">
        <f t="shared" si="2"/>
        <v>91.395348837209298</v>
      </c>
      <c r="F33" s="79">
        <f>IFERROR(LARGE((C33,E33),1),"0")</f>
        <v>91.395348837209298</v>
      </c>
      <c r="G33" s="116">
        <f t="shared" si="3"/>
        <v>22</v>
      </c>
      <c r="I33" s="1"/>
      <c r="J33" s="25">
        <f t="shared" si="0"/>
        <v>30</v>
      </c>
      <c r="K33" s="27">
        <f t="shared" si="1"/>
        <v>69.069767441860421</v>
      </c>
      <c r="L33" s="1"/>
    </row>
    <row r="34" spans="1:12" x14ac:dyDescent="0.15">
      <c r="A34" s="61" t="s">
        <v>176</v>
      </c>
      <c r="B34" s="113"/>
      <c r="C34" s="114"/>
      <c r="D34" s="77">
        <v>23</v>
      </c>
      <c r="E34" s="77">
        <f t="shared" si="2"/>
        <v>88.604651162790688</v>
      </c>
      <c r="F34" s="79">
        <f>IFERROR(LARGE((C34,E34),1),"0")</f>
        <v>88.604651162790688</v>
      </c>
      <c r="G34" s="116">
        <f t="shared" si="3"/>
        <v>23</v>
      </c>
      <c r="I34" s="1"/>
      <c r="J34" s="25">
        <f t="shared" si="0"/>
        <v>31</v>
      </c>
      <c r="K34" s="27">
        <f t="shared" si="1"/>
        <v>66.279069767441811</v>
      </c>
      <c r="L34" s="1"/>
    </row>
    <row r="35" spans="1:12" x14ac:dyDescent="0.15">
      <c r="A35" s="61" t="s">
        <v>169</v>
      </c>
      <c r="B35" s="113"/>
      <c r="C35" s="114"/>
      <c r="D35" s="77">
        <v>24</v>
      </c>
      <c r="E35" s="77">
        <f t="shared" si="2"/>
        <v>85.813953488372078</v>
      </c>
      <c r="F35" s="79">
        <f>IFERROR(LARGE((C35,E35),1),"0")</f>
        <v>85.813953488372078</v>
      </c>
      <c r="G35" s="116">
        <f t="shared" si="3"/>
        <v>24</v>
      </c>
      <c r="I35" s="1"/>
      <c r="J35" s="25">
        <f t="shared" si="0"/>
        <v>32</v>
      </c>
      <c r="K35" s="27">
        <f t="shared" si="1"/>
        <v>63.488372093023209</v>
      </c>
      <c r="L35" s="1"/>
    </row>
    <row r="36" spans="1:12" x14ac:dyDescent="0.15">
      <c r="A36" s="61" t="s">
        <v>178</v>
      </c>
      <c r="B36" s="113"/>
      <c r="C36" s="114"/>
      <c r="D36" s="77">
        <v>25</v>
      </c>
      <c r="E36" s="77">
        <f t="shared" si="2"/>
        <v>83.023255813953469</v>
      </c>
      <c r="F36" s="79">
        <f>IFERROR(LARGE((C36,E36),1),"0")</f>
        <v>83.023255813953469</v>
      </c>
      <c r="G36" s="116">
        <f t="shared" si="3"/>
        <v>25</v>
      </c>
      <c r="I36" s="1"/>
      <c r="J36" s="25">
        <f t="shared" si="0"/>
        <v>33</v>
      </c>
      <c r="K36" s="27">
        <f t="shared" si="1"/>
        <v>60.697674418604606</v>
      </c>
      <c r="L36" s="1"/>
    </row>
    <row r="37" spans="1:12" x14ac:dyDescent="0.15">
      <c r="A37" s="61" t="s">
        <v>183</v>
      </c>
      <c r="B37" s="113"/>
      <c r="C37" s="114"/>
      <c r="D37" s="77">
        <v>26</v>
      </c>
      <c r="E37" s="77">
        <f t="shared" si="2"/>
        <v>80.232558139534859</v>
      </c>
      <c r="F37" s="79">
        <f>IFERROR(LARGE((C37,E37),1),"0")</f>
        <v>80.232558139534859</v>
      </c>
      <c r="G37" s="116">
        <f t="shared" si="3"/>
        <v>26</v>
      </c>
      <c r="I37" s="1"/>
      <c r="J37" s="25">
        <f t="shared" si="0"/>
        <v>34</v>
      </c>
      <c r="K37" s="27">
        <f t="shared" si="1"/>
        <v>57.906976744186004</v>
      </c>
      <c r="L37" s="1"/>
    </row>
    <row r="38" spans="1:12" x14ac:dyDescent="0.15">
      <c r="A38" s="61" t="s">
        <v>171</v>
      </c>
      <c r="B38" s="113"/>
      <c r="C38" s="114"/>
      <c r="D38" s="77">
        <v>27</v>
      </c>
      <c r="E38" s="77">
        <f t="shared" si="2"/>
        <v>77.44186046511625</v>
      </c>
      <c r="F38" s="79">
        <f>IFERROR(LARGE((C38,E38),1),"0")</f>
        <v>77.44186046511625</v>
      </c>
      <c r="G38" s="116">
        <f t="shared" si="3"/>
        <v>27</v>
      </c>
      <c r="I38" s="1"/>
      <c r="J38" s="25">
        <f t="shared" si="0"/>
        <v>35</v>
      </c>
      <c r="K38" s="27">
        <f t="shared" si="1"/>
        <v>55.116279069767401</v>
      </c>
      <c r="L38" s="1"/>
    </row>
    <row r="39" spans="1:12" x14ac:dyDescent="0.15">
      <c r="A39" s="61" t="s">
        <v>187</v>
      </c>
      <c r="B39" s="113"/>
      <c r="C39" s="114"/>
      <c r="D39" s="77">
        <v>28</v>
      </c>
      <c r="E39" s="77">
        <f t="shared" si="2"/>
        <v>74.65116279069764</v>
      </c>
      <c r="F39" s="79">
        <f>IFERROR(LARGE((C39,E39),1),"0")</f>
        <v>74.65116279069764</v>
      </c>
      <c r="G39" s="116">
        <f t="shared" si="3"/>
        <v>28</v>
      </c>
      <c r="I39" s="1"/>
      <c r="J39" s="25">
        <f t="shared" si="0"/>
        <v>36</v>
      </c>
      <c r="K39" s="27">
        <f t="shared" si="1"/>
        <v>52.325581395348799</v>
      </c>
      <c r="L39" s="1"/>
    </row>
    <row r="40" spans="1:12" x14ac:dyDescent="0.15">
      <c r="A40" s="61" t="s">
        <v>185</v>
      </c>
      <c r="B40" s="113"/>
      <c r="C40" s="114"/>
      <c r="D40" s="77">
        <v>29</v>
      </c>
      <c r="E40" s="77">
        <f t="shared" si="2"/>
        <v>71.86046511627903</v>
      </c>
      <c r="F40" s="79">
        <f>IFERROR(LARGE((C40,E40),1),"0")</f>
        <v>71.86046511627903</v>
      </c>
      <c r="G40" s="116">
        <f t="shared" si="3"/>
        <v>29</v>
      </c>
      <c r="I40" s="1"/>
      <c r="J40" s="25">
        <f t="shared" si="0"/>
        <v>37</v>
      </c>
      <c r="K40" s="27">
        <f t="shared" si="1"/>
        <v>49.534883720930196</v>
      </c>
      <c r="L40" s="1"/>
    </row>
    <row r="41" spans="1:12" x14ac:dyDescent="0.15">
      <c r="A41" s="61" t="s">
        <v>186</v>
      </c>
      <c r="B41" s="113"/>
      <c r="C41" s="114"/>
      <c r="D41" s="77">
        <v>30</v>
      </c>
      <c r="E41" s="77">
        <f t="shared" si="2"/>
        <v>69.069767441860421</v>
      </c>
      <c r="F41" s="79">
        <f>IFERROR(LARGE((C41,E41),1),"0")</f>
        <v>69.069767441860421</v>
      </c>
      <c r="G41" s="116">
        <f t="shared" si="3"/>
        <v>30</v>
      </c>
      <c r="I41" s="1"/>
      <c r="J41" s="25">
        <f t="shared" si="0"/>
        <v>38</v>
      </c>
      <c r="K41" s="27">
        <f t="shared" si="1"/>
        <v>46.744186046511594</v>
      </c>
      <c r="L41" s="1"/>
    </row>
    <row r="42" spans="1:12" x14ac:dyDescent="0.15">
      <c r="A42" s="61" t="s">
        <v>189</v>
      </c>
      <c r="B42" s="113"/>
      <c r="C42" s="114"/>
      <c r="D42" s="77">
        <v>31</v>
      </c>
      <c r="E42" s="77">
        <f t="shared" si="2"/>
        <v>66.279069767441811</v>
      </c>
      <c r="F42" s="79">
        <f>IFERROR(LARGE((C42,E42),1),"0")</f>
        <v>66.279069767441811</v>
      </c>
      <c r="G42" s="116">
        <f t="shared" si="3"/>
        <v>31</v>
      </c>
      <c r="I42" s="1"/>
      <c r="J42" s="25">
        <f t="shared" si="0"/>
        <v>39</v>
      </c>
      <c r="K42" s="27">
        <f t="shared" si="1"/>
        <v>43.953488372092991</v>
      </c>
      <c r="L42" s="1"/>
    </row>
    <row r="43" spans="1:12" x14ac:dyDescent="0.15">
      <c r="A43" s="61" t="s">
        <v>188</v>
      </c>
      <c r="B43" s="113"/>
      <c r="C43" s="114"/>
      <c r="D43" s="77">
        <v>32</v>
      </c>
      <c r="E43" s="77">
        <f t="shared" si="2"/>
        <v>63.488372093023209</v>
      </c>
      <c r="F43" s="79">
        <f>IFERROR(LARGE((C43,E43),1),"0")</f>
        <v>63.488372093023209</v>
      </c>
      <c r="G43" s="116">
        <f t="shared" si="3"/>
        <v>32</v>
      </c>
      <c r="I43" s="1"/>
      <c r="J43" s="25">
        <f t="shared" si="0"/>
        <v>40</v>
      </c>
      <c r="K43" s="27">
        <f t="shared" si="1"/>
        <v>41.162790697674389</v>
      </c>
      <c r="L43" s="1"/>
    </row>
    <row r="44" spans="1:12" x14ac:dyDescent="0.15">
      <c r="A44" s="61" t="s">
        <v>77</v>
      </c>
      <c r="B44" s="113"/>
      <c r="C44" s="114"/>
      <c r="D44" s="77">
        <v>33</v>
      </c>
      <c r="E44" s="77">
        <f t="shared" si="2"/>
        <v>60.697674418604606</v>
      </c>
      <c r="F44" s="79">
        <f>IFERROR(LARGE((C44,E44),1),"0")</f>
        <v>60.697674418604606</v>
      </c>
      <c r="G44" s="116">
        <f t="shared" si="3"/>
        <v>33</v>
      </c>
      <c r="I44" s="1"/>
      <c r="J44" s="25">
        <f t="shared" si="0"/>
        <v>41</v>
      </c>
      <c r="K44" s="27">
        <f t="shared" si="1"/>
        <v>38.372093023255786</v>
      </c>
      <c r="L44" s="1"/>
    </row>
    <row r="45" spans="1:12" x14ac:dyDescent="0.15">
      <c r="A45" s="61" t="s">
        <v>191</v>
      </c>
      <c r="B45" s="113"/>
      <c r="C45" s="114"/>
      <c r="D45" s="77">
        <v>34</v>
      </c>
      <c r="E45" s="77">
        <f t="shared" si="2"/>
        <v>57.906976744186004</v>
      </c>
      <c r="F45" s="79">
        <f>IFERROR(LARGE((C45,E45),1),"0")</f>
        <v>57.906976744186004</v>
      </c>
      <c r="G45" s="116">
        <f t="shared" si="3"/>
        <v>34</v>
      </c>
      <c r="I45" s="1"/>
      <c r="J45" s="25">
        <f t="shared" si="0"/>
        <v>42</v>
      </c>
      <c r="K45" s="27">
        <f t="shared" si="1"/>
        <v>35.581395348837184</v>
      </c>
      <c r="L45" s="1"/>
    </row>
    <row r="46" spans="1:12" x14ac:dyDescent="0.15">
      <c r="A46" s="61" t="s">
        <v>197</v>
      </c>
      <c r="B46" s="113"/>
      <c r="C46" s="114"/>
      <c r="D46" s="77">
        <v>35</v>
      </c>
      <c r="E46" s="77">
        <f t="shared" si="2"/>
        <v>55.116279069767401</v>
      </c>
      <c r="F46" s="79">
        <f>IFERROR(LARGE((C46,E46),1),"0")</f>
        <v>55.116279069767401</v>
      </c>
      <c r="G46" s="116">
        <f t="shared" si="3"/>
        <v>35</v>
      </c>
      <c r="I46" s="1"/>
      <c r="J46" s="25">
        <f t="shared" si="0"/>
        <v>43</v>
      </c>
      <c r="K46" s="27">
        <f t="shared" si="1"/>
        <v>32.790697674418581</v>
      </c>
      <c r="L46" s="1"/>
    </row>
    <row r="47" spans="1:12" x14ac:dyDescent="0.15">
      <c r="A47" s="61" t="s">
        <v>173</v>
      </c>
      <c r="B47" s="113"/>
      <c r="C47" s="114"/>
      <c r="D47" s="77">
        <v>36</v>
      </c>
      <c r="E47" s="77">
        <f t="shared" si="2"/>
        <v>52.325581395348799</v>
      </c>
      <c r="F47" s="79">
        <f>IFERROR(LARGE((C47,E47),1),"0")</f>
        <v>52.325581395348799</v>
      </c>
      <c r="G47" s="116">
        <f t="shared" si="3"/>
        <v>36</v>
      </c>
      <c r="I47" s="1"/>
      <c r="J47" s="25">
        <f t="shared" si="0"/>
        <v>44</v>
      </c>
      <c r="K47" s="27">
        <f t="shared" si="1"/>
        <v>29.999999999999975</v>
      </c>
      <c r="L47" s="1"/>
    </row>
    <row r="48" spans="1:12" x14ac:dyDescent="0.15">
      <c r="A48" s="61" t="s">
        <v>108</v>
      </c>
      <c r="B48" s="113"/>
      <c r="C48" s="114"/>
      <c r="D48" s="77">
        <v>37</v>
      </c>
      <c r="E48" s="77">
        <f t="shared" si="2"/>
        <v>49.534883720930196</v>
      </c>
      <c r="F48" s="79">
        <f>IFERROR(LARGE((C48,E48),1),"0")</f>
        <v>49.534883720930196</v>
      </c>
      <c r="G48" s="116">
        <f t="shared" si="3"/>
        <v>37</v>
      </c>
      <c r="I48" s="1"/>
      <c r="J48" s="25"/>
      <c r="K48" s="27"/>
      <c r="L48" s="1"/>
    </row>
    <row r="49" spans="1:12" x14ac:dyDescent="0.15">
      <c r="A49" s="61" t="s">
        <v>164</v>
      </c>
      <c r="B49" s="113"/>
      <c r="C49" s="114"/>
      <c r="D49" s="77">
        <v>38</v>
      </c>
      <c r="E49" s="77">
        <f t="shared" si="2"/>
        <v>46.744186046511594</v>
      </c>
      <c r="F49" s="79">
        <f>IFERROR(LARGE((C49,E49),1),"0")</f>
        <v>46.744186046511594</v>
      </c>
      <c r="G49" s="116">
        <f t="shared" si="3"/>
        <v>38</v>
      </c>
      <c r="I49" s="1"/>
      <c r="J49" s="25" t="s">
        <v>142</v>
      </c>
      <c r="K49" s="27">
        <v>0</v>
      </c>
      <c r="L49" s="1"/>
    </row>
    <row r="50" spans="1:12" x14ac:dyDescent="0.15">
      <c r="A50" s="61" t="s">
        <v>163</v>
      </c>
      <c r="B50" s="113"/>
      <c r="C50" s="114"/>
      <c r="D50" s="77">
        <v>39</v>
      </c>
      <c r="E50" s="77">
        <f t="shared" si="2"/>
        <v>43.953488372092991</v>
      </c>
      <c r="F50" s="79">
        <f>IFERROR(LARGE((C50,E50),1),"0")</f>
        <v>43.953488372092991</v>
      </c>
      <c r="G50" s="116">
        <f t="shared" si="3"/>
        <v>39</v>
      </c>
      <c r="I50" s="1"/>
      <c r="J50" s="25"/>
      <c r="K50" s="27"/>
      <c r="L50" s="1"/>
    </row>
    <row r="51" spans="1:12" x14ac:dyDescent="0.15">
      <c r="A51" s="61" t="s">
        <v>190</v>
      </c>
      <c r="B51" s="113"/>
      <c r="C51" s="114"/>
      <c r="D51" s="77">
        <v>40</v>
      </c>
      <c r="E51" s="77">
        <f t="shared" si="2"/>
        <v>41.162790697674389</v>
      </c>
      <c r="F51" s="79">
        <f>IFERROR(LARGE((C51,E51),1),"0")</f>
        <v>41.162790697674389</v>
      </c>
      <c r="G51" s="116">
        <f t="shared" si="3"/>
        <v>40</v>
      </c>
      <c r="I51" s="1"/>
      <c r="J51" s="25"/>
      <c r="K51" s="27"/>
      <c r="L51" s="1"/>
    </row>
    <row r="52" spans="1:12" x14ac:dyDescent="0.15">
      <c r="A52" s="61" t="s">
        <v>175</v>
      </c>
      <c r="B52" s="113"/>
      <c r="C52" s="114"/>
      <c r="D52" s="77">
        <v>41</v>
      </c>
      <c r="E52" s="77">
        <f t="shared" si="2"/>
        <v>38.372093023255786</v>
      </c>
      <c r="F52" s="79">
        <f>IFERROR(LARGE((C52,E52),1),"0")</f>
        <v>38.372093023255786</v>
      </c>
      <c r="G52" s="116">
        <f t="shared" si="3"/>
        <v>41</v>
      </c>
      <c r="I52" s="1"/>
      <c r="J52" s="25"/>
      <c r="K52" s="27"/>
      <c r="L52" s="1"/>
    </row>
    <row r="53" spans="1:12" x14ac:dyDescent="0.15">
      <c r="A53" s="61" t="s">
        <v>182</v>
      </c>
      <c r="B53" s="113"/>
      <c r="C53" s="114"/>
      <c r="D53" s="77">
        <v>42</v>
      </c>
      <c r="E53" s="77">
        <f t="shared" si="2"/>
        <v>35.581395348837184</v>
      </c>
      <c r="F53" s="79">
        <f>IFERROR(LARGE((C53,E53),1),"0")</f>
        <v>35.581395348837184</v>
      </c>
      <c r="G53" s="116">
        <f t="shared" si="3"/>
        <v>42</v>
      </c>
      <c r="I53" s="1"/>
      <c r="J53" s="25"/>
      <c r="K53" s="27"/>
      <c r="L53" s="1"/>
    </row>
    <row r="54" spans="1:12" x14ac:dyDescent="0.15">
      <c r="A54" s="61" t="s">
        <v>180</v>
      </c>
      <c r="B54" s="113"/>
      <c r="C54" s="114"/>
      <c r="D54" s="77" t="s">
        <v>142</v>
      </c>
      <c r="E54" s="77">
        <f t="shared" si="2"/>
        <v>0</v>
      </c>
      <c r="F54" s="79">
        <f>IFERROR(LARGE((C54,E54),1),"0")</f>
        <v>0</v>
      </c>
      <c r="G54" s="116" t="str">
        <f t="shared" si="3"/>
        <v>DNS</v>
      </c>
      <c r="I54" s="1"/>
      <c r="J54" s="25"/>
      <c r="K54" s="27"/>
      <c r="L54" s="1"/>
    </row>
    <row r="55" spans="1:12" x14ac:dyDescent="0.15">
      <c r="A55" s="61" t="s">
        <v>69</v>
      </c>
      <c r="B55" s="113"/>
      <c r="C55" s="114"/>
      <c r="D55" s="77" t="s">
        <v>142</v>
      </c>
      <c r="E55" s="77">
        <f t="shared" si="2"/>
        <v>0</v>
      </c>
      <c r="F55" s="79">
        <f>IFERROR(LARGE((C55,E55),1),"0")</f>
        <v>0</v>
      </c>
      <c r="G55" s="116" t="str">
        <f t="shared" si="3"/>
        <v>DNS</v>
      </c>
      <c r="I55" s="1"/>
      <c r="J55" s="25"/>
      <c r="K55" s="27"/>
      <c r="L55" s="1"/>
    </row>
    <row r="56" spans="1:12" x14ac:dyDescent="0.15">
      <c r="A56" s="61"/>
      <c r="B56" s="113"/>
      <c r="C56" s="114"/>
      <c r="D56" s="28"/>
      <c r="E56" s="77" t="str">
        <f t="shared" si="2"/>
        <v>0</v>
      </c>
      <c r="F56" s="79" t="str">
        <f>IFERROR(LARGE((C56,E56),1),"0")</f>
        <v>0</v>
      </c>
      <c r="G56" s="116">
        <f t="shared" ref="G56:G64" si="4">D56</f>
        <v>0</v>
      </c>
      <c r="I56" s="1"/>
      <c r="J56" s="25"/>
      <c r="K56" s="27"/>
      <c r="L56" s="1"/>
    </row>
    <row r="57" spans="1:12" x14ac:dyDescent="0.15">
      <c r="A57" s="61"/>
      <c r="B57" s="113"/>
      <c r="C57" s="114"/>
      <c r="D57" s="28"/>
      <c r="E57" s="77" t="str">
        <f t="shared" si="2"/>
        <v>0</v>
      </c>
      <c r="F57" s="79" t="str">
        <f>IFERROR(LARGE((C57,E57),1),"0")</f>
        <v>0</v>
      </c>
      <c r="G57" s="116">
        <f t="shared" si="4"/>
        <v>0</v>
      </c>
      <c r="I57" s="1"/>
      <c r="J57" s="25"/>
      <c r="K57" s="27"/>
      <c r="L57" s="1"/>
    </row>
    <row r="58" spans="1:12" x14ac:dyDescent="0.15">
      <c r="A58" s="61"/>
      <c r="B58" s="113"/>
      <c r="C58" s="114"/>
      <c r="D58" s="28"/>
      <c r="E58" s="77" t="str">
        <f t="shared" si="2"/>
        <v>0</v>
      </c>
      <c r="F58" s="79" t="str">
        <f>IFERROR(LARGE((C58,E58),1),"0")</f>
        <v>0</v>
      </c>
      <c r="G58" s="116">
        <f t="shared" si="4"/>
        <v>0</v>
      </c>
      <c r="I58" s="1"/>
      <c r="J58" s="25"/>
      <c r="K58" s="27"/>
      <c r="L58" s="1"/>
    </row>
    <row r="59" spans="1:12" x14ac:dyDescent="0.15">
      <c r="A59" s="61"/>
      <c r="B59" s="113"/>
      <c r="C59" s="114"/>
      <c r="D59" s="28"/>
      <c r="E59" s="77" t="str">
        <f t="shared" si="2"/>
        <v>0</v>
      </c>
      <c r="F59" s="79" t="str">
        <f>IFERROR(LARGE((C59,E59),1),"0")</f>
        <v>0</v>
      </c>
      <c r="G59" s="116">
        <f t="shared" si="4"/>
        <v>0</v>
      </c>
      <c r="I59" s="1"/>
      <c r="J59" s="25"/>
      <c r="K59" s="27"/>
      <c r="L59" s="1"/>
    </row>
    <row r="60" spans="1:12" x14ac:dyDescent="0.15">
      <c r="A60" s="61"/>
      <c r="B60" s="113"/>
      <c r="C60" s="114"/>
      <c r="D60" s="28"/>
      <c r="E60" s="77" t="str">
        <f t="shared" si="2"/>
        <v>0</v>
      </c>
      <c r="F60" s="79" t="str">
        <f>IFERROR(LARGE((C60,E60),1),"0")</f>
        <v>0</v>
      </c>
      <c r="G60" s="116">
        <f t="shared" si="4"/>
        <v>0</v>
      </c>
      <c r="I60" s="1"/>
      <c r="J60" s="25"/>
      <c r="K60" s="27"/>
      <c r="L60" s="1"/>
    </row>
    <row r="61" spans="1:12" x14ac:dyDescent="0.15">
      <c r="A61" s="61"/>
      <c r="B61" s="113"/>
      <c r="C61" s="114"/>
      <c r="D61" s="28"/>
      <c r="E61" s="77" t="str">
        <f t="shared" si="2"/>
        <v>0</v>
      </c>
      <c r="F61" s="79" t="str">
        <f>IFERROR(LARGE((C61,E61),1),"0")</f>
        <v>0</v>
      </c>
      <c r="G61" s="116">
        <f t="shared" si="4"/>
        <v>0</v>
      </c>
      <c r="J61" s="25"/>
      <c r="K61" s="27"/>
    </row>
    <row r="62" spans="1:12" x14ac:dyDescent="0.15">
      <c r="A62" s="61"/>
      <c r="B62" s="113"/>
      <c r="C62" s="114"/>
      <c r="D62" s="28"/>
      <c r="E62" s="77" t="str">
        <f t="shared" si="2"/>
        <v>0</v>
      </c>
      <c r="F62" s="79" t="str">
        <f>IFERROR(LARGE((C62,E62),1),"0")</f>
        <v>0</v>
      </c>
      <c r="G62" s="116">
        <f t="shared" si="4"/>
        <v>0</v>
      </c>
      <c r="J62" s="25"/>
      <c r="K62" s="27"/>
    </row>
    <row r="63" spans="1:12" x14ac:dyDescent="0.15">
      <c r="A63" s="61"/>
      <c r="B63" s="113"/>
      <c r="C63" s="114"/>
      <c r="D63" s="28"/>
      <c r="E63" s="77" t="str">
        <f t="shared" si="2"/>
        <v>0</v>
      </c>
      <c r="F63" s="79" t="str">
        <f>IFERROR(LARGE((C63,E63),1),"0")</f>
        <v>0</v>
      </c>
      <c r="G63" s="116">
        <f t="shared" si="4"/>
        <v>0</v>
      </c>
      <c r="J63" s="25"/>
      <c r="K63" s="27"/>
    </row>
    <row r="64" spans="1:12" x14ac:dyDescent="0.15">
      <c r="A64" s="61"/>
      <c r="B64" s="113"/>
      <c r="C64" s="114"/>
      <c r="D64" s="28"/>
      <c r="E64" s="77" t="str">
        <f t="shared" si="2"/>
        <v>0</v>
      </c>
      <c r="F64" s="79" t="str">
        <f>IFERROR(LARGE((C64,E64),1),"0")</f>
        <v>0</v>
      </c>
      <c r="G64" s="116">
        <f t="shared" si="4"/>
        <v>0</v>
      </c>
      <c r="J64" s="25"/>
      <c r="K64" s="27"/>
    </row>
    <row r="65" spans="10:11" x14ac:dyDescent="0.15">
      <c r="J65" s="25"/>
      <c r="K65" s="27"/>
    </row>
    <row r="66" spans="10:11" x14ac:dyDescent="0.15">
      <c r="J66" s="25"/>
      <c r="K66" s="27"/>
    </row>
    <row r="67" spans="10:11" x14ac:dyDescent="0.15">
      <c r="J67" s="25"/>
      <c r="K67" s="27"/>
    </row>
    <row r="68" spans="10:11" x14ac:dyDescent="0.15">
      <c r="J68" s="25"/>
      <c r="K68" s="27"/>
    </row>
    <row r="69" spans="10:11" x14ac:dyDescent="0.15">
      <c r="J69" s="25"/>
      <c r="K69" s="27"/>
    </row>
    <row r="70" spans="10:11" x14ac:dyDescent="0.15">
      <c r="J70" s="25"/>
      <c r="K70" s="27"/>
    </row>
    <row r="71" spans="10:11" x14ac:dyDescent="0.15">
      <c r="J71" s="25"/>
      <c r="K71" s="27"/>
    </row>
    <row r="72" spans="10:11" x14ac:dyDescent="0.15">
      <c r="J72" s="25"/>
      <c r="K72" s="27"/>
    </row>
    <row r="73" spans="10:11" x14ac:dyDescent="0.15">
      <c r="J73" s="25"/>
      <c r="K73" s="27"/>
    </row>
    <row r="74" spans="10:11" x14ac:dyDescent="0.15">
      <c r="J74" s="25"/>
      <c r="K74" s="27"/>
    </row>
    <row r="75" spans="10:11" x14ac:dyDescent="0.15">
      <c r="J75" s="25"/>
      <c r="K75" s="27"/>
    </row>
    <row r="76" spans="10:11" x14ac:dyDescent="0.15">
      <c r="J76" s="25"/>
      <c r="K76" s="27"/>
    </row>
    <row r="77" spans="10:11" x14ac:dyDescent="0.15">
      <c r="J77" s="25"/>
      <c r="K77" s="27"/>
    </row>
    <row r="78" spans="10:11" x14ac:dyDescent="0.15">
      <c r="J78" s="25"/>
      <c r="K78" s="27"/>
    </row>
    <row r="79" spans="10:11" x14ac:dyDescent="0.15">
      <c r="J79" s="25"/>
      <c r="K79" s="27"/>
    </row>
    <row r="80" spans="10:11" x14ac:dyDescent="0.15">
      <c r="J80" s="25"/>
      <c r="K80" s="27"/>
    </row>
    <row r="81" spans="10:11" x14ac:dyDescent="0.15">
      <c r="J81" s="25"/>
      <c r="K81" s="27"/>
    </row>
    <row r="82" spans="10:11" x14ac:dyDescent="0.15">
      <c r="J82" s="25"/>
      <c r="K82" s="27"/>
    </row>
    <row r="83" spans="10:11" x14ac:dyDescent="0.15">
      <c r="J83" s="25"/>
      <c r="K83" s="27"/>
    </row>
    <row r="84" spans="10:11" x14ac:dyDescent="0.15">
      <c r="J84" s="25"/>
      <c r="K84" s="27"/>
    </row>
    <row r="85" spans="10:11" x14ac:dyDescent="0.15">
      <c r="J85" s="25"/>
      <c r="K85" s="27"/>
    </row>
    <row r="86" spans="10:11" x14ac:dyDescent="0.15">
      <c r="J86" s="25"/>
      <c r="K86" s="27"/>
    </row>
    <row r="87" spans="10:11" x14ac:dyDescent="0.15">
      <c r="J87" s="25"/>
      <c r="K87" s="27"/>
    </row>
    <row r="88" spans="10:11" x14ac:dyDescent="0.15">
      <c r="J88" s="25"/>
      <c r="K88" s="27"/>
    </row>
    <row r="89" spans="10:11" x14ac:dyDescent="0.15">
      <c r="J89" s="25"/>
      <c r="K89" s="27"/>
    </row>
    <row r="90" spans="10:11" x14ac:dyDescent="0.15">
      <c r="J90" s="25"/>
      <c r="K90" s="27"/>
    </row>
    <row r="91" spans="10:11" x14ac:dyDescent="0.15">
      <c r="J91" s="25"/>
      <c r="K91" s="27"/>
    </row>
    <row r="92" spans="10:11" x14ac:dyDescent="0.15">
      <c r="J92" s="25"/>
      <c r="K92" s="27"/>
    </row>
    <row r="93" spans="10:11" x14ac:dyDescent="0.15">
      <c r="J93" s="25"/>
      <c r="K93" s="27"/>
    </row>
    <row r="94" spans="10:11" x14ac:dyDescent="0.15">
      <c r="J94" s="25"/>
      <c r="K94" s="27"/>
    </row>
    <row r="95" spans="10:11" x14ac:dyDescent="0.15">
      <c r="J95" s="25"/>
      <c r="K95" s="27"/>
    </row>
    <row r="96" spans="10:11" x14ac:dyDescent="0.15">
      <c r="J96" s="25"/>
      <c r="K96" s="27"/>
    </row>
    <row r="97" spans="10:11" x14ac:dyDescent="0.15">
      <c r="J97" s="25"/>
      <c r="K97" s="27"/>
    </row>
    <row r="98" spans="10:11" x14ac:dyDescent="0.15">
      <c r="J98" s="25"/>
      <c r="K98" s="27"/>
    </row>
    <row r="99" spans="10:11" x14ac:dyDescent="0.15">
      <c r="J99" s="25"/>
      <c r="K99" s="27"/>
    </row>
    <row r="100" spans="10:11" x14ac:dyDescent="0.15">
      <c r="J100" s="25"/>
      <c r="K100" s="27"/>
    </row>
    <row r="101" spans="10:11" x14ac:dyDescent="0.15">
      <c r="J101" s="25"/>
      <c r="K101" s="27"/>
    </row>
    <row r="102" spans="10:11" x14ac:dyDescent="0.15">
      <c r="J102" s="25"/>
      <c r="K102" s="27"/>
    </row>
    <row r="103" spans="10:11" x14ac:dyDescent="0.15">
      <c r="J103" s="25"/>
      <c r="K103" s="27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353" priority="26"/>
    <cfRule type="duplicateValues" dxfId="352" priority="27"/>
    <cfRule type="duplicateValues" dxfId="351" priority="28"/>
    <cfRule type="duplicateValues" dxfId="350" priority="29"/>
    <cfRule type="duplicateValues" dxfId="349" priority="30"/>
  </conditionalFormatting>
  <conditionalFormatting sqref="A16">
    <cfRule type="duplicateValues" dxfId="348" priority="21"/>
    <cfRule type="duplicateValues" dxfId="347" priority="22"/>
    <cfRule type="duplicateValues" dxfId="346" priority="23"/>
    <cfRule type="duplicateValues" dxfId="345" priority="24"/>
    <cfRule type="duplicateValues" dxfId="344" priority="25"/>
  </conditionalFormatting>
  <conditionalFormatting sqref="A18">
    <cfRule type="duplicateValues" dxfId="343" priority="16"/>
    <cfRule type="duplicateValues" dxfId="342" priority="17"/>
    <cfRule type="duplicateValues" dxfId="341" priority="18"/>
    <cfRule type="duplicateValues" dxfId="340" priority="19"/>
    <cfRule type="duplicateValues" dxfId="339" priority="20"/>
  </conditionalFormatting>
  <conditionalFormatting sqref="A19">
    <cfRule type="duplicateValues" dxfId="338" priority="11"/>
    <cfRule type="duplicateValues" dxfId="337" priority="12"/>
    <cfRule type="duplicateValues" dxfId="336" priority="13"/>
    <cfRule type="duplicateValues" dxfId="335" priority="14"/>
    <cfRule type="duplicateValues" dxfId="334" priority="15"/>
  </conditionalFormatting>
  <conditionalFormatting sqref="A20">
    <cfRule type="duplicateValues" dxfId="333" priority="31"/>
    <cfRule type="duplicateValues" dxfId="332" priority="32"/>
    <cfRule type="duplicateValues" dxfId="331" priority="33"/>
    <cfRule type="duplicateValues" dxfId="330" priority="34"/>
    <cfRule type="duplicateValues" dxfId="329" priority="35"/>
  </conditionalFormatting>
  <conditionalFormatting sqref="A22:A24">
    <cfRule type="duplicateValues" dxfId="328" priority="36"/>
    <cfRule type="duplicateValues" dxfId="327" priority="37"/>
    <cfRule type="duplicateValues" dxfId="326" priority="38"/>
    <cfRule type="duplicateValues" dxfId="325" priority="39"/>
    <cfRule type="duplicateValues" dxfId="324" priority="40"/>
  </conditionalFormatting>
  <conditionalFormatting sqref="A25">
    <cfRule type="duplicateValues" dxfId="323" priority="6"/>
    <cfRule type="duplicateValues" dxfId="322" priority="7"/>
    <cfRule type="duplicateValues" dxfId="321" priority="8"/>
    <cfRule type="duplicateValues" dxfId="320" priority="9"/>
    <cfRule type="duplicateValues" dxfId="319" priority="10"/>
  </conditionalFormatting>
  <conditionalFormatting sqref="A26:A64">
    <cfRule type="duplicateValues" dxfId="318" priority="1"/>
    <cfRule type="duplicateValues" dxfId="317" priority="2"/>
    <cfRule type="duplicateValues" dxfId="316" priority="3"/>
    <cfRule type="duplicateValues" dxfId="315" priority="4"/>
    <cfRule type="duplicateValues" dxfId="314" priority="5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57D9-2448-D34B-93C3-46937CD4DF86}">
  <dimension ref="A1:L103"/>
  <sheetViews>
    <sheetView workbookViewId="0">
      <selection activeCell="G29" sqref="G29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152</v>
      </c>
      <c r="C3" s="196"/>
      <c r="D3" s="101"/>
      <c r="E3" s="104"/>
      <c r="F3" s="101"/>
      <c r="G3" s="107"/>
      <c r="I3" s="1"/>
      <c r="J3" s="95" t="s">
        <v>132</v>
      </c>
      <c r="K3" s="96">
        <v>44</v>
      </c>
      <c r="L3" s="1"/>
    </row>
    <row r="4" spans="1:12" ht="15" customHeight="1" x14ac:dyDescent="0.15">
      <c r="A4" s="99" t="s">
        <v>131</v>
      </c>
      <c r="B4" s="118" t="s">
        <v>159</v>
      </c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18" t="s">
        <v>160</v>
      </c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147.2093023255814</v>
      </c>
      <c r="L5" s="1"/>
    </row>
    <row r="6" spans="1:12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"/>
      <c r="J6" s="25">
        <f t="shared" ref="J6:J47" si="0">J5+1</f>
        <v>3</v>
      </c>
      <c r="K6" s="27">
        <f t="shared" ref="K6:K47" si="1">K5-(K$4-30)/(K$3-1)</f>
        <v>144.41860465116281</v>
      </c>
      <c r="L6" s="1"/>
    </row>
    <row r="7" spans="1:12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141.62790697674421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138.83720930232562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136.04651162790702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133.25581395348843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v>44</v>
      </c>
      <c r="I11" s="1"/>
      <c r="J11" s="25">
        <f t="shared" si="0"/>
        <v>8</v>
      </c>
      <c r="K11" s="27">
        <f t="shared" si="1"/>
        <v>130.46511627906983</v>
      </c>
      <c r="L11" s="1"/>
    </row>
    <row r="12" spans="1:12" ht="15" customHeight="1" x14ac:dyDescent="0.15">
      <c r="A12" s="78" t="s">
        <v>56</v>
      </c>
      <c r="B12" s="215" t="s">
        <v>151</v>
      </c>
      <c r="C12" s="216"/>
      <c r="D12" s="30">
        <v>1</v>
      </c>
      <c r="E12" s="77">
        <f>_xlfn.IFNA(VLOOKUP(D12,$J$4:$K$110,2,FALSE),"0")</f>
        <v>150</v>
      </c>
      <c r="F12" s="79">
        <f>IFERROR(LARGE((C12,E12),1),"0")</f>
        <v>150</v>
      </c>
      <c r="G12" s="116">
        <f>D12</f>
        <v>1</v>
      </c>
      <c r="I12" s="1"/>
      <c r="J12" s="25">
        <f t="shared" si="0"/>
        <v>9</v>
      </c>
      <c r="K12" s="27">
        <f t="shared" si="1"/>
        <v>127.67441860465122</v>
      </c>
      <c r="L12" s="1"/>
    </row>
    <row r="13" spans="1:12" ht="15" customHeight="1" x14ac:dyDescent="0.15">
      <c r="A13" s="78" t="s">
        <v>54</v>
      </c>
      <c r="B13" s="111"/>
      <c r="C13" s="112"/>
      <c r="D13" s="30">
        <v>2</v>
      </c>
      <c r="E13" s="77">
        <f t="shared" ref="E13:E26" si="2">_xlfn.IFNA(VLOOKUP(D13,$J$4:$K$110,2,FALSE),"0")</f>
        <v>147.2093023255814</v>
      </c>
      <c r="F13" s="79">
        <f>IFERROR(LARGE((C13,E13),1),"0")</f>
        <v>147.2093023255814</v>
      </c>
      <c r="G13" s="116">
        <f t="shared" ref="G13:G64" si="3">D13</f>
        <v>2</v>
      </c>
      <c r="H13" s="16"/>
      <c r="I13" s="1"/>
      <c r="J13" s="25">
        <f t="shared" si="0"/>
        <v>10</v>
      </c>
      <c r="K13" s="27">
        <f t="shared" si="1"/>
        <v>124.88372093023261</v>
      </c>
      <c r="L13" s="1"/>
    </row>
    <row r="14" spans="1:12" ht="15" customHeight="1" x14ac:dyDescent="0.15">
      <c r="A14" s="61" t="s">
        <v>162</v>
      </c>
      <c r="B14" s="111"/>
      <c r="C14" s="112"/>
      <c r="D14" s="30">
        <v>3</v>
      </c>
      <c r="E14" s="77">
        <f t="shared" si="2"/>
        <v>144.41860465116281</v>
      </c>
      <c r="F14" s="79">
        <f>IFERROR(LARGE((C14,E14),1),"0")</f>
        <v>144.41860465116281</v>
      </c>
      <c r="G14" s="116">
        <f t="shared" si="3"/>
        <v>3</v>
      </c>
      <c r="H14" s="16"/>
      <c r="I14" s="1"/>
      <c r="J14" s="25">
        <f t="shared" si="0"/>
        <v>11</v>
      </c>
      <c r="K14" s="27">
        <f t="shared" si="1"/>
        <v>122.093023255814</v>
      </c>
      <c r="L14" s="1"/>
    </row>
    <row r="15" spans="1:12" ht="15" customHeight="1" x14ac:dyDescent="0.15">
      <c r="A15" s="78" t="s">
        <v>163</v>
      </c>
      <c r="B15" s="111"/>
      <c r="C15" s="112"/>
      <c r="D15" s="30">
        <v>4</v>
      </c>
      <c r="E15" s="77">
        <f t="shared" si="2"/>
        <v>141.62790697674421</v>
      </c>
      <c r="F15" s="79">
        <f>IFERROR(LARGE((C15,E15),1),"0")</f>
        <v>141.62790697674421</v>
      </c>
      <c r="G15" s="116">
        <f t="shared" si="3"/>
        <v>4</v>
      </c>
      <c r="H15" s="16"/>
      <c r="I15" s="1"/>
      <c r="J15" s="25">
        <f t="shared" si="0"/>
        <v>12</v>
      </c>
      <c r="K15" s="27">
        <f t="shared" si="1"/>
        <v>119.30232558139539</v>
      </c>
      <c r="L15" s="1"/>
    </row>
    <row r="16" spans="1:12" ht="15" customHeight="1" x14ac:dyDescent="0.15">
      <c r="A16" s="61" t="s">
        <v>164</v>
      </c>
      <c r="B16" s="111"/>
      <c r="C16" s="112"/>
      <c r="D16" s="30">
        <v>5</v>
      </c>
      <c r="E16" s="77">
        <f t="shared" si="2"/>
        <v>138.83720930232562</v>
      </c>
      <c r="F16" s="79">
        <f>IFERROR(LARGE((C16,E16),1),"0")</f>
        <v>138.83720930232562</v>
      </c>
      <c r="G16" s="116">
        <f t="shared" si="3"/>
        <v>5</v>
      </c>
      <c r="H16" s="16"/>
      <c r="I16" s="1"/>
      <c r="J16" s="25">
        <f t="shared" si="0"/>
        <v>13</v>
      </c>
      <c r="K16" s="27">
        <f t="shared" si="1"/>
        <v>116.51162790697678</v>
      </c>
      <c r="L16" s="1"/>
    </row>
    <row r="17" spans="1:12" x14ac:dyDescent="0.15">
      <c r="A17" s="78" t="s">
        <v>55</v>
      </c>
      <c r="B17" s="111"/>
      <c r="C17" s="112"/>
      <c r="D17" s="7">
        <v>6</v>
      </c>
      <c r="E17" s="77">
        <f t="shared" si="2"/>
        <v>136.04651162790702</v>
      </c>
      <c r="F17" s="79">
        <f>IFERROR(LARGE((C17,E17),1),"0")</f>
        <v>136.04651162790702</v>
      </c>
      <c r="G17" s="116">
        <f t="shared" si="3"/>
        <v>6</v>
      </c>
      <c r="H17" s="16"/>
      <c r="I17" s="1"/>
      <c r="J17" s="25">
        <f t="shared" si="0"/>
        <v>14</v>
      </c>
      <c r="K17" s="27">
        <f t="shared" si="1"/>
        <v>113.72093023255817</v>
      </c>
      <c r="L17" s="1"/>
    </row>
    <row r="18" spans="1:12" x14ac:dyDescent="0.15">
      <c r="A18" s="78" t="s">
        <v>57</v>
      </c>
      <c r="B18" s="111"/>
      <c r="C18" s="112"/>
      <c r="D18" s="30">
        <v>7</v>
      </c>
      <c r="E18" s="77">
        <f t="shared" si="2"/>
        <v>133.25581395348843</v>
      </c>
      <c r="F18" s="79">
        <f>IFERROR(LARGE((C18,E18),1),"0")</f>
        <v>133.25581395348843</v>
      </c>
      <c r="G18" s="116">
        <f t="shared" si="3"/>
        <v>7</v>
      </c>
      <c r="H18" s="16"/>
      <c r="I18" s="1"/>
      <c r="J18" s="25">
        <f t="shared" si="0"/>
        <v>15</v>
      </c>
      <c r="K18" s="27">
        <f t="shared" si="1"/>
        <v>110.93023255813956</v>
      </c>
      <c r="L18" s="1"/>
    </row>
    <row r="19" spans="1:12" x14ac:dyDescent="0.15">
      <c r="A19" s="78" t="s">
        <v>165</v>
      </c>
      <c r="B19" s="111"/>
      <c r="C19" s="112"/>
      <c r="D19" s="77">
        <v>8</v>
      </c>
      <c r="E19" s="77">
        <f t="shared" si="2"/>
        <v>130.46511627906983</v>
      </c>
      <c r="F19" s="79">
        <f>IFERROR(LARGE((C19,E19),1),"0")</f>
        <v>130.46511627906983</v>
      </c>
      <c r="G19" s="116">
        <f t="shared" si="3"/>
        <v>8</v>
      </c>
      <c r="H19" s="31"/>
      <c r="I19" s="1"/>
      <c r="J19" s="25">
        <f t="shared" si="0"/>
        <v>16</v>
      </c>
      <c r="K19" s="27">
        <f t="shared" si="1"/>
        <v>108.13953488372096</v>
      </c>
      <c r="L19" s="1"/>
    </row>
    <row r="20" spans="1:12" x14ac:dyDescent="0.15">
      <c r="A20" s="78" t="s">
        <v>67</v>
      </c>
      <c r="B20" s="111"/>
      <c r="C20" s="112"/>
      <c r="D20" s="77">
        <v>9</v>
      </c>
      <c r="E20" s="77">
        <f t="shared" si="2"/>
        <v>127.67441860465122</v>
      </c>
      <c r="F20" s="79">
        <f>IFERROR(LARGE((C20,E20),1),"0")</f>
        <v>127.67441860465122</v>
      </c>
      <c r="G20" s="116">
        <f t="shared" si="3"/>
        <v>9</v>
      </c>
      <c r="H20" s="31"/>
      <c r="I20" s="1"/>
      <c r="J20" s="25">
        <f t="shared" si="0"/>
        <v>17</v>
      </c>
      <c r="K20" s="27">
        <f t="shared" si="1"/>
        <v>105.34883720930235</v>
      </c>
      <c r="L20" s="1"/>
    </row>
    <row r="21" spans="1:12" x14ac:dyDescent="0.15">
      <c r="A21" s="80" t="s">
        <v>75</v>
      </c>
      <c r="B21" s="111"/>
      <c r="C21" s="112"/>
      <c r="D21" s="77">
        <v>10</v>
      </c>
      <c r="E21" s="77">
        <f t="shared" si="2"/>
        <v>124.88372093023261</v>
      </c>
      <c r="F21" s="79">
        <f>IFERROR(LARGE((C21,E21),1),"0")</f>
        <v>124.88372093023261</v>
      </c>
      <c r="G21" s="116">
        <f t="shared" si="3"/>
        <v>10</v>
      </c>
      <c r="H21" s="31"/>
      <c r="I21" s="1"/>
      <c r="J21" s="25">
        <f t="shared" si="0"/>
        <v>18</v>
      </c>
      <c r="K21" s="27">
        <f t="shared" si="1"/>
        <v>102.55813953488374</v>
      </c>
      <c r="L21" s="1"/>
    </row>
    <row r="22" spans="1:12" x14ac:dyDescent="0.15">
      <c r="A22" s="78" t="s">
        <v>64</v>
      </c>
      <c r="B22" s="111"/>
      <c r="C22" s="112"/>
      <c r="D22" s="77">
        <v>11</v>
      </c>
      <c r="E22" s="77">
        <f t="shared" si="2"/>
        <v>122.093023255814</v>
      </c>
      <c r="F22" s="79">
        <f>IFERROR(LARGE((C22,E22),1),"0")</f>
        <v>122.093023255814</v>
      </c>
      <c r="G22" s="116">
        <f t="shared" si="3"/>
        <v>11</v>
      </c>
      <c r="H22" s="33"/>
      <c r="I22" s="1"/>
      <c r="J22" s="25">
        <f t="shared" si="0"/>
        <v>19</v>
      </c>
      <c r="K22" s="27">
        <f t="shared" si="1"/>
        <v>99.767441860465127</v>
      </c>
      <c r="L22" s="1"/>
    </row>
    <row r="23" spans="1:12" x14ac:dyDescent="0.15">
      <c r="A23" s="78" t="s">
        <v>166</v>
      </c>
      <c r="B23" s="111"/>
      <c r="C23" s="112"/>
      <c r="D23" s="77">
        <v>12</v>
      </c>
      <c r="E23" s="77">
        <f t="shared" si="2"/>
        <v>119.30232558139539</v>
      </c>
      <c r="F23" s="79">
        <f>IFERROR(LARGE((C23,E23),1),"0")</f>
        <v>119.30232558139539</v>
      </c>
      <c r="G23" s="116">
        <f t="shared" si="3"/>
        <v>12</v>
      </c>
      <c r="H23" s="31"/>
      <c r="I23" s="1"/>
      <c r="J23" s="25">
        <f t="shared" si="0"/>
        <v>20</v>
      </c>
      <c r="K23" s="27">
        <f t="shared" si="1"/>
        <v>96.976744186046517</v>
      </c>
      <c r="L23" s="1"/>
    </row>
    <row r="24" spans="1:12" x14ac:dyDescent="0.15">
      <c r="A24" s="61" t="s">
        <v>167</v>
      </c>
      <c r="B24" s="111"/>
      <c r="C24" s="112"/>
      <c r="D24" s="77">
        <v>13</v>
      </c>
      <c r="E24" s="77">
        <f t="shared" si="2"/>
        <v>116.51162790697678</v>
      </c>
      <c r="F24" s="79">
        <f>IFERROR(LARGE((C24,E24),1),"0")</f>
        <v>116.51162790697678</v>
      </c>
      <c r="G24" s="116">
        <f t="shared" si="3"/>
        <v>13</v>
      </c>
      <c r="H24" s="31"/>
      <c r="I24" s="1"/>
      <c r="J24" s="25">
        <f t="shared" si="0"/>
        <v>21</v>
      </c>
      <c r="K24" s="27">
        <f t="shared" si="1"/>
        <v>94.186046511627907</v>
      </c>
      <c r="L24" s="1"/>
    </row>
    <row r="25" spans="1:12" x14ac:dyDescent="0.15">
      <c r="A25" s="78" t="s">
        <v>168</v>
      </c>
      <c r="B25" s="111"/>
      <c r="C25" s="112"/>
      <c r="D25" s="77">
        <v>14</v>
      </c>
      <c r="E25" s="77">
        <f t="shared" si="2"/>
        <v>113.72093023255817</v>
      </c>
      <c r="F25" s="79">
        <f>IFERROR(LARGE((C25,E25),1),"0")</f>
        <v>113.72093023255817</v>
      </c>
      <c r="G25" s="116">
        <f t="shared" si="3"/>
        <v>14</v>
      </c>
      <c r="H25" s="31"/>
      <c r="I25" s="1"/>
      <c r="J25" s="25">
        <f t="shared" si="0"/>
        <v>22</v>
      </c>
      <c r="K25" s="27">
        <f t="shared" si="1"/>
        <v>91.395348837209298</v>
      </c>
      <c r="L25" s="1"/>
    </row>
    <row r="26" spans="1:12" x14ac:dyDescent="0.15">
      <c r="A26" s="61" t="s">
        <v>169</v>
      </c>
      <c r="B26" s="113"/>
      <c r="C26" s="114"/>
      <c r="D26" s="77">
        <v>15</v>
      </c>
      <c r="E26" s="77">
        <f t="shared" si="2"/>
        <v>110.93023255813956</v>
      </c>
      <c r="F26" s="79">
        <f>IFERROR(LARGE((C26,E26),1),"0")</f>
        <v>110.93023255813956</v>
      </c>
      <c r="G26" s="116">
        <f t="shared" si="3"/>
        <v>15</v>
      </c>
      <c r="H26" s="31"/>
      <c r="I26" s="1"/>
      <c r="J26" s="25">
        <f t="shared" si="0"/>
        <v>23</v>
      </c>
      <c r="K26" s="27">
        <f t="shared" si="1"/>
        <v>88.604651162790688</v>
      </c>
      <c r="L26" s="1"/>
    </row>
    <row r="27" spans="1:12" x14ac:dyDescent="0.15">
      <c r="A27" s="61" t="s">
        <v>170</v>
      </c>
      <c r="B27" s="113"/>
      <c r="C27" s="114"/>
      <c r="D27" s="77">
        <v>16</v>
      </c>
      <c r="E27" s="77">
        <f t="shared" ref="E27:E64" si="4">_xlfn.IFNA(VLOOKUP(D27,$J$4:$K$110,2,FALSE),"0")</f>
        <v>108.13953488372096</v>
      </c>
      <c r="F27" s="79">
        <f>IFERROR(LARGE((C27,E27),1),"0")</f>
        <v>108.13953488372096</v>
      </c>
      <c r="G27" s="116">
        <f t="shared" si="3"/>
        <v>16</v>
      </c>
      <c r="H27" s="31"/>
      <c r="I27" s="1"/>
      <c r="J27" s="25">
        <f t="shared" si="0"/>
        <v>24</v>
      </c>
      <c r="K27" s="27">
        <f t="shared" si="1"/>
        <v>85.813953488372078</v>
      </c>
      <c r="L27" s="1"/>
    </row>
    <row r="28" spans="1:12" x14ac:dyDescent="0.15">
      <c r="A28" s="61" t="s">
        <v>171</v>
      </c>
      <c r="B28" s="113"/>
      <c r="C28" s="114"/>
      <c r="D28" s="77">
        <v>17</v>
      </c>
      <c r="E28" s="77">
        <f t="shared" si="4"/>
        <v>105.34883720930235</v>
      </c>
      <c r="F28" s="79">
        <f>IFERROR(LARGE((C28,E28),1),"0")</f>
        <v>105.34883720930235</v>
      </c>
      <c r="G28" s="116">
        <f t="shared" si="3"/>
        <v>17</v>
      </c>
      <c r="H28" s="31"/>
      <c r="I28" s="1"/>
      <c r="J28" s="25">
        <f t="shared" si="0"/>
        <v>25</v>
      </c>
      <c r="K28" s="27">
        <f t="shared" si="1"/>
        <v>83.023255813953469</v>
      </c>
      <c r="L28" s="1"/>
    </row>
    <row r="29" spans="1:12" x14ac:dyDescent="0.15">
      <c r="A29" s="61" t="s">
        <v>172</v>
      </c>
      <c r="B29" s="113"/>
      <c r="C29" s="114"/>
      <c r="D29" s="77">
        <v>18</v>
      </c>
      <c r="E29" s="77">
        <f t="shared" si="4"/>
        <v>102.55813953488374</v>
      </c>
      <c r="F29" s="79">
        <f>IFERROR(LARGE((C29,E29),1),"0")</f>
        <v>102.55813953488374</v>
      </c>
      <c r="G29" s="116">
        <f t="shared" si="3"/>
        <v>18</v>
      </c>
      <c r="H29" s="16"/>
      <c r="I29" s="1"/>
      <c r="J29" s="25">
        <f t="shared" si="0"/>
        <v>26</v>
      </c>
      <c r="K29" s="27">
        <f t="shared" si="1"/>
        <v>80.232558139534859</v>
      </c>
      <c r="L29" s="1"/>
    </row>
    <row r="30" spans="1:12" x14ac:dyDescent="0.15">
      <c r="A30" s="61" t="s">
        <v>173</v>
      </c>
      <c r="B30" s="113"/>
      <c r="C30" s="114"/>
      <c r="D30" s="77">
        <v>19</v>
      </c>
      <c r="E30" s="77">
        <f t="shared" si="4"/>
        <v>99.767441860465127</v>
      </c>
      <c r="F30" s="79">
        <f>IFERROR(LARGE((C30,E30),1),"0")</f>
        <v>99.767441860465127</v>
      </c>
      <c r="G30" s="116">
        <f t="shared" si="3"/>
        <v>19</v>
      </c>
      <c r="H30" s="16"/>
      <c r="I30" s="1"/>
      <c r="J30" s="25">
        <f t="shared" si="0"/>
        <v>27</v>
      </c>
      <c r="K30" s="27">
        <f t="shared" si="1"/>
        <v>77.44186046511625</v>
      </c>
      <c r="L30" s="1"/>
    </row>
    <row r="31" spans="1:12" x14ac:dyDescent="0.15">
      <c r="A31" s="61" t="s">
        <v>174</v>
      </c>
      <c r="B31" s="113"/>
      <c r="C31" s="114"/>
      <c r="D31" s="77">
        <v>20</v>
      </c>
      <c r="E31" s="77">
        <f t="shared" si="4"/>
        <v>96.976744186046517</v>
      </c>
      <c r="F31" s="79">
        <f>IFERROR(LARGE((C31,E31),1),"0")</f>
        <v>96.976744186046517</v>
      </c>
      <c r="G31" s="116">
        <f t="shared" si="3"/>
        <v>20</v>
      </c>
      <c r="H31" s="16"/>
      <c r="I31" s="1"/>
      <c r="J31" s="25">
        <f t="shared" si="0"/>
        <v>28</v>
      </c>
      <c r="K31" s="27">
        <f t="shared" si="1"/>
        <v>74.65116279069764</v>
      </c>
      <c r="L31" s="1"/>
    </row>
    <row r="32" spans="1:12" x14ac:dyDescent="0.15">
      <c r="A32" s="61" t="s">
        <v>175</v>
      </c>
      <c r="B32" s="113"/>
      <c r="C32" s="114"/>
      <c r="D32" s="77">
        <v>21</v>
      </c>
      <c r="E32" s="77">
        <f t="shared" si="4"/>
        <v>94.186046511627907</v>
      </c>
      <c r="F32" s="79">
        <f>IFERROR(LARGE((C32,E32),1),"0")</f>
        <v>94.186046511627907</v>
      </c>
      <c r="G32" s="116">
        <f t="shared" si="3"/>
        <v>21</v>
      </c>
      <c r="H32" s="16"/>
      <c r="I32" s="1"/>
      <c r="J32" s="25">
        <f t="shared" si="0"/>
        <v>29</v>
      </c>
      <c r="K32" s="27">
        <f t="shared" si="1"/>
        <v>71.86046511627903</v>
      </c>
      <c r="L32" s="1"/>
    </row>
    <row r="33" spans="1:12" x14ac:dyDescent="0.15">
      <c r="A33" s="61" t="s">
        <v>176</v>
      </c>
      <c r="B33" s="113"/>
      <c r="C33" s="114"/>
      <c r="D33" s="77">
        <v>22</v>
      </c>
      <c r="E33" s="77">
        <f t="shared" si="4"/>
        <v>91.395348837209298</v>
      </c>
      <c r="F33" s="79">
        <f>IFERROR(LARGE((C33,E33),1),"0")</f>
        <v>91.395348837209298</v>
      </c>
      <c r="G33" s="116">
        <f t="shared" si="3"/>
        <v>22</v>
      </c>
      <c r="I33" s="1"/>
      <c r="J33" s="25">
        <f t="shared" si="0"/>
        <v>30</v>
      </c>
      <c r="K33" s="27">
        <f t="shared" si="1"/>
        <v>69.069767441860421</v>
      </c>
      <c r="L33" s="1"/>
    </row>
    <row r="34" spans="1:12" x14ac:dyDescent="0.15">
      <c r="A34" s="61" t="s">
        <v>177</v>
      </c>
      <c r="B34" s="113"/>
      <c r="C34" s="114"/>
      <c r="D34" s="77">
        <v>23</v>
      </c>
      <c r="E34" s="77">
        <f t="shared" si="4"/>
        <v>88.604651162790688</v>
      </c>
      <c r="F34" s="79">
        <f>IFERROR(LARGE((C34,E34),1),"0")</f>
        <v>88.604651162790688</v>
      </c>
      <c r="G34" s="116">
        <f t="shared" si="3"/>
        <v>23</v>
      </c>
      <c r="I34" s="1"/>
      <c r="J34" s="25">
        <f t="shared" si="0"/>
        <v>31</v>
      </c>
      <c r="K34" s="27">
        <f t="shared" si="1"/>
        <v>66.279069767441811</v>
      </c>
      <c r="L34" s="1"/>
    </row>
    <row r="35" spans="1:12" x14ac:dyDescent="0.15">
      <c r="A35" s="61" t="s">
        <v>178</v>
      </c>
      <c r="B35" s="113"/>
      <c r="C35" s="114"/>
      <c r="D35" s="77">
        <v>24</v>
      </c>
      <c r="E35" s="77">
        <f t="shared" si="4"/>
        <v>85.813953488372078</v>
      </c>
      <c r="F35" s="79">
        <f>IFERROR(LARGE((C35,E35),1),"0")</f>
        <v>85.813953488372078</v>
      </c>
      <c r="G35" s="116">
        <f t="shared" si="3"/>
        <v>24</v>
      </c>
      <c r="I35" s="1"/>
      <c r="J35" s="25">
        <f t="shared" si="0"/>
        <v>32</v>
      </c>
      <c r="K35" s="27">
        <f t="shared" si="1"/>
        <v>63.488372093023209</v>
      </c>
      <c r="L35" s="1"/>
    </row>
    <row r="36" spans="1:12" x14ac:dyDescent="0.15">
      <c r="A36" s="61" t="s">
        <v>179</v>
      </c>
      <c r="B36" s="113"/>
      <c r="C36" s="114"/>
      <c r="D36" s="77">
        <v>25</v>
      </c>
      <c r="E36" s="77">
        <f t="shared" si="4"/>
        <v>83.023255813953469</v>
      </c>
      <c r="F36" s="79">
        <f>IFERROR(LARGE((C36,E36),1),"0")</f>
        <v>83.023255813953469</v>
      </c>
      <c r="G36" s="116">
        <f t="shared" si="3"/>
        <v>25</v>
      </c>
      <c r="I36" s="1"/>
      <c r="J36" s="25">
        <f t="shared" si="0"/>
        <v>33</v>
      </c>
      <c r="K36" s="27">
        <f t="shared" si="1"/>
        <v>60.697674418604606</v>
      </c>
      <c r="L36" s="1"/>
    </row>
    <row r="37" spans="1:12" x14ac:dyDescent="0.15">
      <c r="A37" s="61" t="s">
        <v>180</v>
      </c>
      <c r="B37" s="113"/>
      <c r="C37" s="114"/>
      <c r="D37" s="77">
        <v>26</v>
      </c>
      <c r="E37" s="77">
        <f t="shared" si="4"/>
        <v>80.232558139534859</v>
      </c>
      <c r="F37" s="79">
        <f>IFERROR(LARGE((C37,E37),1),"0")</f>
        <v>80.232558139534859</v>
      </c>
      <c r="G37" s="116">
        <f t="shared" si="3"/>
        <v>26</v>
      </c>
      <c r="I37" s="1"/>
      <c r="J37" s="25">
        <f t="shared" si="0"/>
        <v>34</v>
      </c>
      <c r="K37" s="27">
        <f t="shared" si="1"/>
        <v>57.906976744186004</v>
      </c>
      <c r="L37" s="1"/>
    </row>
    <row r="38" spans="1:12" x14ac:dyDescent="0.15">
      <c r="A38" s="61" t="s">
        <v>182</v>
      </c>
      <c r="B38" s="113"/>
      <c r="C38" s="114"/>
      <c r="D38" s="77">
        <v>27</v>
      </c>
      <c r="E38" s="77">
        <f t="shared" si="4"/>
        <v>77.44186046511625</v>
      </c>
      <c r="F38" s="79">
        <f>IFERROR(LARGE((C38,E38),1),"0")</f>
        <v>77.44186046511625</v>
      </c>
      <c r="G38" s="116">
        <f t="shared" si="3"/>
        <v>27</v>
      </c>
      <c r="I38" s="1"/>
      <c r="J38" s="25">
        <f t="shared" si="0"/>
        <v>35</v>
      </c>
      <c r="K38" s="27">
        <f t="shared" si="1"/>
        <v>55.116279069767401</v>
      </c>
      <c r="L38" s="1"/>
    </row>
    <row r="39" spans="1:12" x14ac:dyDescent="0.15">
      <c r="A39" s="61" t="s">
        <v>183</v>
      </c>
      <c r="B39" s="113"/>
      <c r="C39" s="114"/>
      <c r="D39" s="77">
        <v>28</v>
      </c>
      <c r="E39" s="77">
        <f t="shared" si="4"/>
        <v>74.65116279069764</v>
      </c>
      <c r="F39" s="79">
        <f>IFERROR(LARGE((C39,E39),1),"0")</f>
        <v>74.65116279069764</v>
      </c>
      <c r="G39" s="116">
        <f t="shared" si="3"/>
        <v>28</v>
      </c>
      <c r="I39" s="1"/>
      <c r="J39" s="25">
        <f t="shared" si="0"/>
        <v>36</v>
      </c>
      <c r="K39" s="27">
        <f t="shared" si="1"/>
        <v>52.325581395348799</v>
      </c>
      <c r="L39" s="1"/>
    </row>
    <row r="40" spans="1:12" x14ac:dyDescent="0.15">
      <c r="A40" s="61" t="s">
        <v>184</v>
      </c>
      <c r="B40" s="113"/>
      <c r="C40" s="114"/>
      <c r="D40" s="77">
        <v>29</v>
      </c>
      <c r="E40" s="77">
        <f t="shared" si="4"/>
        <v>71.86046511627903</v>
      </c>
      <c r="F40" s="79">
        <f>IFERROR(LARGE((C40,E40),1),"0")</f>
        <v>71.86046511627903</v>
      </c>
      <c r="G40" s="116">
        <f t="shared" si="3"/>
        <v>29</v>
      </c>
      <c r="I40" s="1"/>
      <c r="J40" s="25">
        <f t="shared" si="0"/>
        <v>37</v>
      </c>
      <c r="K40" s="27">
        <f t="shared" si="1"/>
        <v>49.534883720930196</v>
      </c>
      <c r="L40" s="1"/>
    </row>
    <row r="41" spans="1:12" x14ac:dyDescent="0.15">
      <c r="A41" s="61" t="s">
        <v>185</v>
      </c>
      <c r="B41" s="113"/>
      <c r="C41" s="114"/>
      <c r="D41" s="77">
        <v>30</v>
      </c>
      <c r="E41" s="77">
        <f t="shared" si="4"/>
        <v>69.069767441860421</v>
      </c>
      <c r="F41" s="79">
        <f>IFERROR(LARGE((C41,E41),1),"0")</f>
        <v>69.069767441860421</v>
      </c>
      <c r="G41" s="116">
        <f t="shared" si="3"/>
        <v>30</v>
      </c>
      <c r="I41" s="1"/>
      <c r="J41" s="25">
        <f t="shared" si="0"/>
        <v>38</v>
      </c>
      <c r="K41" s="27">
        <f t="shared" si="1"/>
        <v>46.744186046511594</v>
      </c>
      <c r="L41" s="1"/>
    </row>
    <row r="42" spans="1:12" x14ac:dyDescent="0.15">
      <c r="A42" s="61" t="s">
        <v>186</v>
      </c>
      <c r="B42" s="113"/>
      <c r="C42" s="114"/>
      <c r="D42" s="77">
        <v>31</v>
      </c>
      <c r="E42" s="77">
        <f t="shared" si="4"/>
        <v>66.279069767441811</v>
      </c>
      <c r="F42" s="79">
        <f>IFERROR(LARGE((C42,E42),1),"0")</f>
        <v>66.279069767441811</v>
      </c>
      <c r="G42" s="116">
        <f t="shared" si="3"/>
        <v>31</v>
      </c>
      <c r="I42" s="1"/>
      <c r="J42" s="25">
        <f t="shared" si="0"/>
        <v>39</v>
      </c>
      <c r="K42" s="27">
        <f t="shared" si="1"/>
        <v>43.953488372092991</v>
      </c>
      <c r="L42" s="1"/>
    </row>
    <row r="43" spans="1:12" x14ac:dyDescent="0.15">
      <c r="A43" s="61" t="s">
        <v>187</v>
      </c>
      <c r="B43" s="113"/>
      <c r="C43" s="114"/>
      <c r="D43" s="77">
        <v>32</v>
      </c>
      <c r="E43" s="77">
        <f t="shared" si="4"/>
        <v>63.488372093023209</v>
      </c>
      <c r="F43" s="79">
        <f>IFERROR(LARGE((C43,E43),1),"0")</f>
        <v>63.488372093023209</v>
      </c>
      <c r="G43" s="116">
        <f t="shared" si="3"/>
        <v>32</v>
      </c>
      <c r="I43" s="1"/>
      <c r="J43" s="25">
        <f t="shared" si="0"/>
        <v>40</v>
      </c>
      <c r="K43" s="27">
        <f t="shared" si="1"/>
        <v>41.162790697674389</v>
      </c>
      <c r="L43" s="1"/>
    </row>
    <row r="44" spans="1:12" x14ac:dyDescent="0.15">
      <c r="A44" s="61" t="s">
        <v>188</v>
      </c>
      <c r="B44" s="113"/>
      <c r="C44" s="114"/>
      <c r="D44" s="77">
        <v>33</v>
      </c>
      <c r="E44" s="77">
        <f t="shared" si="4"/>
        <v>60.697674418604606</v>
      </c>
      <c r="F44" s="79">
        <f>IFERROR(LARGE((C44,E44),1),"0")</f>
        <v>60.697674418604606</v>
      </c>
      <c r="G44" s="116">
        <f t="shared" si="3"/>
        <v>33</v>
      </c>
      <c r="I44" s="1"/>
      <c r="J44" s="25">
        <f t="shared" si="0"/>
        <v>41</v>
      </c>
      <c r="K44" s="27">
        <f t="shared" si="1"/>
        <v>38.372093023255786</v>
      </c>
      <c r="L44" s="1"/>
    </row>
    <row r="45" spans="1:12" x14ac:dyDescent="0.15">
      <c r="A45" s="61" t="s">
        <v>189</v>
      </c>
      <c r="B45" s="113"/>
      <c r="C45" s="114"/>
      <c r="D45" s="77">
        <v>34</v>
      </c>
      <c r="E45" s="77">
        <f t="shared" si="4"/>
        <v>57.906976744186004</v>
      </c>
      <c r="F45" s="79">
        <f>IFERROR(LARGE((C45,E45),1),"0")</f>
        <v>57.906976744186004</v>
      </c>
      <c r="G45" s="116">
        <f t="shared" si="3"/>
        <v>34</v>
      </c>
      <c r="I45" s="1"/>
      <c r="J45" s="25">
        <f t="shared" si="0"/>
        <v>42</v>
      </c>
      <c r="K45" s="27">
        <f t="shared" si="1"/>
        <v>35.581395348837184</v>
      </c>
      <c r="L45" s="1"/>
    </row>
    <row r="46" spans="1:12" x14ac:dyDescent="0.15">
      <c r="A46" s="61" t="s">
        <v>190</v>
      </c>
      <c r="B46" s="113"/>
      <c r="C46" s="114"/>
      <c r="D46" s="77">
        <v>35</v>
      </c>
      <c r="E46" s="77">
        <f t="shared" si="4"/>
        <v>55.116279069767401</v>
      </c>
      <c r="F46" s="79">
        <f>IFERROR(LARGE((C46,E46),1),"0")</f>
        <v>55.116279069767401</v>
      </c>
      <c r="G46" s="116">
        <f t="shared" si="3"/>
        <v>35</v>
      </c>
      <c r="I46" s="1"/>
      <c r="J46" s="25">
        <f t="shared" si="0"/>
        <v>43</v>
      </c>
      <c r="K46" s="27">
        <f t="shared" si="1"/>
        <v>32.790697674418581</v>
      </c>
      <c r="L46" s="1"/>
    </row>
    <row r="47" spans="1:12" x14ac:dyDescent="0.15">
      <c r="A47" s="61" t="s">
        <v>108</v>
      </c>
      <c r="B47" s="113"/>
      <c r="C47" s="114"/>
      <c r="D47" s="77">
        <v>36</v>
      </c>
      <c r="E47" s="77">
        <f t="shared" si="4"/>
        <v>52.325581395348799</v>
      </c>
      <c r="F47" s="79">
        <f>IFERROR(LARGE((C47,E47),1),"0")</f>
        <v>52.325581395348799</v>
      </c>
      <c r="G47" s="116">
        <f t="shared" si="3"/>
        <v>36</v>
      </c>
      <c r="I47" s="1"/>
      <c r="J47" s="25">
        <f t="shared" si="0"/>
        <v>44</v>
      </c>
      <c r="K47" s="27">
        <f t="shared" si="1"/>
        <v>29.999999999999975</v>
      </c>
      <c r="L47" s="1"/>
    </row>
    <row r="48" spans="1:12" x14ac:dyDescent="0.15">
      <c r="A48" s="61" t="s">
        <v>52</v>
      </c>
      <c r="B48" s="113"/>
      <c r="C48" s="114"/>
      <c r="D48" s="77">
        <v>37</v>
      </c>
      <c r="E48" s="77">
        <f t="shared" si="4"/>
        <v>49.534883720930196</v>
      </c>
      <c r="F48" s="79">
        <f>IFERROR(LARGE((C48,E48),1),"0")</f>
        <v>49.534883720930196</v>
      </c>
      <c r="G48" s="116">
        <f t="shared" si="3"/>
        <v>37</v>
      </c>
      <c r="I48" s="1"/>
      <c r="J48" s="25"/>
      <c r="K48" s="27"/>
      <c r="L48" s="1"/>
    </row>
    <row r="49" spans="1:12" x14ac:dyDescent="0.15">
      <c r="A49" s="61" t="s">
        <v>191</v>
      </c>
      <c r="B49" s="113"/>
      <c r="C49" s="114"/>
      <c r="D49" s="77">
        <v>38</v>
      </c>
      <c r="E49" s="77">
        <f t="shared" si="4"/>
        <v>46.744186046511594</v>
      </c>
      <c r="F49" s="79">
        <f>IFERROR(LARGE((C49,E49),1),"0")</f>
        <v>46.744186046511594</v>
      </c>
      <c r="G49" s="116">
        <f t="shared" si="3"/>
        <v>38</v>
      </c>
      <c r="I49" s="1"/>
      <c r="J49" s="25" t="s">
        <v>142</v>
      </c>
      <c r="K49" s="27">
        <v>0</v>
      </c>
      <c r="L49" s="1"/>
    </row>
    <row r="50" spans="1:12" x14ac:dyDescent="0.15">
      <c r="A50" s="61" t="s">
        <v>77</v>
      </c>
      <c r="B50" s="113"/>
      <c r="C50" s="114"/>
      <c r="D50" s="77">
        <v>39</v>
      </c>
      <c r="E50" s="77">
        <f t="shared" si="4"/>
        <v>43.953488372092991</v>
      </c>
      <c r="F50" s="79">
        <f>IFERROR(LARGE((C50,E50),1),"0")</f>
        <v>43.953488372092991</v>
      </c>
      <c r="G50" s="116">
        <f t="shared" si="3"/>
        <v>39</v>
      </c>
      <c r="I50" s="1"/>
      <c r="J50" s="25"/>
      <c r="K50" s="27"/>
      <c r="L50" s="1"/>
    </row>
    <row r="51" spans="1:12" x14ac:dyDescent="0.15">
      <c r="A51" s="61" t="s">
        <v>66</v>
      </c>
      <c r="B51" s="113"/>
      <c r="C51" s="114"/>
      <c r="D51" s="77">
        <v>40</v>
      </c>
      <c r="E51" s="77">
        <f t="shared" si="4"/>
        <v>41.162790697674389</v>
      </c>
      <c r="F51" s="79">
        <f>IFERROR(LARGE((C51,E51),1),"0")</f>
        <v>41.162790697674389</v>
      </c>
      <c r="G51" s="116">
        <f t="shared" si="3"/>
        <v>40</v>
      </c>
      <c r="I51" s="1"/>
      <c r="J51" s="25"/>
      <c r="K51" s="27"/>
      <c r="L51" s="1"/>
    </row>
    <row r="52" spans="1:12" x14ac:dyDescent="0.15">
      <c r="A52" s="61" t="s">
        <v>192</v>
      </c>
      <c r="B52" s="113"/>
      <c r="C52" s="114"/>
      <c r="D52" s="77">
        <v>41</v>
      </c>
      <c r="E52" s="77">
        <f t="shared" si="4"/>
        <v>38.372093023255786</v>
      </c>
      <c r="F52" s="79">
        <f>IFERROR(LARGE((C52,E52),1),"0")</f>
        <v>38.372093023255786</v>
      </c>
      <c r="G52" s="116">
        <f t="shared" si="3"/>
        <v>41</v>
      </c>
      <c r="I52" s="1"/>
      <c r="J52" s="25"/>
      <c r="K52" s="27"/>
      <c r="L52" s="1"/>
    </row>
    <row r="53" spans="1:12" x14ac:dyDescent="0.15">
      <c r="A53" s="61" t="s">
        <v>60</v>
      </c>
      <c r="B53" s="113"/>
      <c r="C53" s="114"/>
      <c r="D53" s="77">
        <v>42</v>
      </c>
      <c r="E53" s="77">
        <f t="shared" si="4"/>
        <v>35.581395348837184</v>
      </c>
      <c r="F53" s="79">
        <f>IFERROR(LARGE((C53,E53),1),"0")</f>
        <v>35.581395348837184</v>
      </c>
      <c r="G53" s="116">
        <f t="shared" si="3"/>
        <v>42</v>
      </c>
      <c r="I53" s="1"/>
      <c r="J53" s="25"/>
      <c r="K53" s="27"/>
      <c r="L53" s="1"/>
    </row>
    <row r="54" spans="1:12" x14ac:dyDescent="0.15">
      <c r="A54" s="61" t="s">
        <v>193</v>
      </c>
      <c r="B54" s="113"/>
      <c r="C54" s="114"/>
      <c r="D54" s="77" t="s">
        <v>142</v>
      </c>
      <c r="E54" s="77">
        <f t="shared" si="4"/>
        <v>0</v>
      </c>
      <c r="F54" s="79">
        <f>IFERROR(LARGE((C54,E54),1),"0")</f>
        <v>0</v>
      </c>
      <c r="G54" s="116" t="str">
        <f t="shared" si="3"/>
        <v>DNS</v>
      </c>
      <c r="I54" s="1"/>
      <c r="J54" s="25"/>
      <c r="K54" s="27"/>
      <c r="L54" s="1"/>
    </row>
    <row r="55" spans="1:12" x14ac:dyDescent="0.15">
      <c r="A55" s="61" t="s">
        <v>69</v>
      </c>
      <c r="B55" s="113"/>
      <c r="C55" s="114"/>
      <c r="D55" s="77" t="s">
        <v>142</v>
      </c>
      <c r="E55" s="77">
        <f t="shared" si="4"/>
        <v>0</v>
      </c>
      <c r="F55" s="79">
        <f>IFERROR(LARGE((C55,E55),1),"0")</f>
        <v>0</v>
      </c>
      <c r="G55" s="116" t="str">
        <f t="shared" si="3"/>
        <v>DNS</v>
      </c>
      <c r="I55" s="1"/>
      <c r="J55" s="25"/>
      <c r="K55" s="27"/>
      <c r="L55" s="1"/>
    </row>
    <row r="56" spans="1:12" x14ac:dyDescent="0.15">
      <c r="A56" s="61"/>
      <c r="B56" s="113"/>
      <c r="C56" s="114"/>
      <c r="D56" s="28"/>
      <c r="E56" s="77" t="str">
        <f t="shared" si="4"/>
        <v>0</v>
      </c>
      <c r="F56" s="79" t="str">
        <f>IFERROR(LARGE((C56,E56),1),"0")</f>
        <v>0</v>
      </c>
      <c r="G56" s="116">
        <f t="shared" si="3"/>
        <v>0</v>
      </c>
      <c r="I56" s="1"/>
      <c r="J56" s="25"/>
      <c r="K56" s="27"/>
      <c r="L56" s="1"/>
    </row>
    <row r="57" spans="1:12" x14ac:dyDescent="0.15">
      <c r="A57" s="61"/>
      <c r="B57" s="113"/>
      <c r="C57" s="114"/>
      <c r="D57" s="28"/>
      <c r="E57" s="77" t="str">
        <f t="shared" si="4"/>
        <v>0</v>
      </c>
      <c r="F57" s="79" t="str">
        <f>IFERROR(LARGE((C57,E57),1),"0")</f>
        <v>0</v>
      </c>
      <c r="G57" s="116">
        <f t="shared" si="3"/>
        <v>0</v>
      </c>
      <c r="I57" s="1"/>
      <c r="J57" s="25"/>
      <c r="K57" s="27"/>
      <c r="L57" s="1"/>
    </row>
    <row r="58" spans="1:12" x14ac:dyDescent="0.15">
      <c r="A58" s="61"/>
      <c r="B58" s="113"/>
      <c r="C58" s="114"/>
      <c r="D58" s="28"/>
      <c r="E58" s="77" t="str">
        <f t="shared" si="4"/>
        <v>0</v>
      </c>
      <c r="F58" s="79" t="str">
        <f>IFERROR(LARGE((C58,E58),1),"0")</f>
        <v>0</v>
      </c>
      <c r="G58" s="116">
        <f t="shared" si="3"/>
        <v>0</v>
      </c>
      <c r="I58" s="1"/>
      <c r="J58" s="25"/>
      <c r="K58" s="27"/>
      <c r="L58" s="1"/>
    </row>
    <row r="59" spans="1:12" x14ac:dyDescent="0.15">
      <c r="A59" s="61"/>
      <c r="B59" s="113"/>
      <c r="C59" s="114"/>
      <c r="D59" s="28"/>
      <c r="E59" s="77" t="str">
        <f t="shared" si="4"/>
        <v>0</v>
      </c>
      <c r="F59" s="79" t="str">
        <f>IFERROR(LARGE((C59,E59),1),"0")</f>
        <v>0</v>
      </c>
      <c r="G59" s="116">
        <f t="shared" si="3"/>
        <v>0</v>
      </c>
      <c r="I59" s="1"/>
      <c r="J59" s="25"/>
      <c r="K59" s="27"/>
      <c r="L59" s="1"/>
    </row>
    <row r="60" spans="1:12" x14ac:dyDescent="0.15">
      <c r="A60" s="61"/>
      <c r="B60" s="113"/>
      <c r="C60" s="114"/>
      <c r="D60" s="28"/>
      <c r="E60" s="77" t="str">
        <f t="shared" si="4"/>
        <v>0</v>
      </c>
      <c r="F60" s="79" t="str">
        <f>IFERROR(LARGE((C60,E60),1),"0")</f>
        <v>0</v>
      </c>
      <c r="G60" s="116">
        <f t="shared" si="3"/>
        <v>0</v>
      </c>
      <c r="I60" s="1"/>
      <c r="J60" s="25"/>
      <c r="K60" s="27"/>
      <c r="L60" s="1"/>
    </row>
    <row r="61" spans="1:12" x14ac:dyDescent="0.15">
      <c r="A61" s="61"/>
      <c r="B61" s="113"/>
      <c r="C61" s="114"/>
      <c r="D61" s="28"/>
      <c r="E61" s="77" t="str">
        <f t="shared" si="4"/>
        <v>0</v>
      </c>
      <c r="F61" s="79" t="str">
        <f>IFERROR(LARGE((C61,E61),1),"0")</f>
        <v>0</v>
      </c>
      <c r="G61" s="116">
        <f t="shared" si="3"/>
        <v>0</v>
      </c>
      <c r="J61" s="25"/>
      <c r="K61" s="27"/>
    </row>
    <row r="62" spans="1:12" x14ac:dyDescent="0.15">
      <c r="A62" s="61"/>
      <c r="B62" s="113"/>
      <c r="C62" s="114"/>
      <c r="D62" s="28"/>
      <c r="E62" s="77" t="str">
        <f t="shared" si="4"/>
        <v>0</v>
      </c>
      <c r="F62" s="79" t="str">
        <f>IFERROR(LARGE((C62,E62),1),"0")</f>
        <v>0</v>
      </c>
      <c r="G62" s="116">
        <f t="shared" si="3"/>
        <v>0</v>
      </c>
      <c r="J62" s="25"/>
      <c r="K62" s="27"/>
    </row>
    <row r="63" spans="1:12" x14ac:dyDescent="0.15">
      <c r="A63" s="61"/>
      <c r="B63" s="113"/>
      <c r="C63" s="114"/>
      <c r="D63" s="28"/>
      <c r="E63" s="77" t="str">
        <f t="shared" si="4"/>
        <v>0</v>
      </c>
      <c r="F63" s="79" t="str">
        <f>IFERROR(LARGE((C63,E63),1),"0")</f>
        <v>0</v>
      </c>
      <c r="G63" s="116">
        <f t="shared" si="3"/>
        <v>0</v>
      </c>
      <c r="J63" s="25"/>
      <c r="K63" s="27"/>
    </row>
    <row r="64" spans="1:12" x14ac:dyDescent="0.15">
      <c r="A64" s="61"/>
      <c r="B64" s="113"/>
      <c r="C64" s="114"/>
      <c r="D64" s="28"/>
      <c r="E64" s="77" t="str">
        <f t="shared" si="4"/>
        <v>0</v>
      </c>
      <c r="F64" s="79" t="str">
        <f>IFERROR(LARGE((C64,E64),1),"0")</f>
        <v>0</v>
      </c>
      <c r="G64" s="116">
        <f t="shared" si="3"/>
        <v>0</v>
      </c>
      <c r="J64" s="25"/>
      <c r="K64" s="27"/>
    </row>
    <row r="65" spans="10:11" x14ac:dyDescent="0.15">
      <c r="J65" s="25"/>
      <c r="K65" s="27"/>
    </row>
    <row r="66" spans="10:11" x14ac:dyDescent="0.15">
      <c r="J66" s="25"/>
      <c r="K66" s="27"/>
    </row>
    <row r="67" spans="10:11" x14ac:dyDescent="0.15">
      <c r="J67" s="25"/>
      <c r="K67" s="27"/>
    </row>
    <row r="68" spans="10:11" x14ac:dyDescent="0.15">
      <c r="J68" s="25"/>
      <c r="K68" s="27"/>
    </row>
    <row r="69" spans="10:11" x14ac:dyDescent="0.15">
      <c r="J69" s="25"/>
      <c r="K69" s="27"/>
    </row>
    <row r="70" spans="10:11" x14ac:dyDescent="0.15">
      <c r="J70" s="25"/>
      <c r="K70" s="27"/>
    </row>
    <row r="71" spans="10:11" x14ac:dyDescent="0.15">
      <c r="J71" s="25"/>
      <c r="K71" s="27"/>
    </row>
    <row r="72" spans="10:11" x14ac:dyDescent="0.15">
      <c r="J72" s="25"/>
      <c r="K72" s="27"/>
    </row>
    <row r="73" spans="10:11" x14ac:dyDescent="0.15">
      <c r="J73" s="25"/>
      <c r="K73" s="27"/>
    </row>
    <row r="74" spans="10:11" x14ac:dyDescent="0.15">
      <c r="J74" s="25"/>
      <c r="K74" s="27"/>
    </row>
    <row r="75" spans="10:11" x14ac:dyDescent="0.15">
      <c r="J75" s="25"/>
      <c r="K75" s="27"/>
    </row>
    <row r="76" spans="10:11" x14ac:dyDescent="0.15">
      <c r="J76" s="25"/>
      <c r="K76" s="27"/>
    </row>
    <row r="77" spans="10:11" x14ac:dyDescent="0.15">
      <c r="J77" s="25"/>
      <c r="K77" s="27"/>
    </row>
    <row r="78" spans="10:11" x14ac:dyDescent="0.15">
      <c r="J78" s="25"/>
      <c r="K78" s="27"/>
    </row>
    <row r="79" spans="10:11" x14ac:dyDescent="0.15">
      <c r="J79" s="25"/>
      <c r="K79" s="27"/>
    </row>
    <row r="80" spans="10:11" x14ac:dyDescent="0.15">
      <c r="J80" s="25"/>
      <c r="K80" s="27"/>
    </row>
    <row r="81" spans="10:11" x14ac:dyDescent="0.15">
      <c r="J81" s="25"/>
      <c r="K81" s="27"/>
    </row>
    <row r="82" spans="10:11" x14ac:dyDescent="0.15">
      <c r="J82" s="25"/>
      <c r="K82" s="27"/>
    </row>
    <row r="83" spans="10:11" x14ac:dyDescent="0.15">
      <c r="J83" s="25"/>
      <c r="K83" s="27"/>
    </row>
    <row r="84" spans="10:11" x14ac:dyDescent="0.15">
      <c r="J84" s="25"/>
      <c r="K84" s="27"/>
    </row>
    <row r="85" spans="10:11" x14ac:dyDescent="0.15">
      <c r="J85" s="25"/>
      <c r="K85" s="27"/>
    </row>
    <row r="86" spans="10:11" x14ac:dyDescent="0.15">
      <c r="J86" s="25"/>
      <c r="K86" s="27"/>
    </row>
    <row r="87" spans="10:11" x14ac:dyDescent="0.15">
      <c r="J87" s="25"/>
      <c r="K87" s="27"/>
    </row>
    <row r="88" spans="10:11" x14ac:dyDescent="0.15">
      <c r="J88" s="25"/>
      <c r="K88" s="27"/>
    </row>
    <row r="89" spans="10:11" x14ac:dyDescent="0.15">
      <c r="J89" s="25"/>
      <c r="K89" s="27"/>
    </row>
    <row r="90" spans="10:11" x14ac:dyDescent="0.15">
      <c r="J90" s="25"/>
      <c r="K90" s="27"/>
    </row>
    <row r="91" spans="10:11" x14ac:dyDescent="0.15">
      <c r="J91" s="25"/>
      <c r="K91" s="27"/>
    </row>
    <row r="92" spans="10:11" x14ac:dyDescent="0.15">
      <c r="J92" s="25"/>
      <c r="K92" s="27"/>
    </row>
    <row r="93" spans="10:11" x14ac:dyDescent="0.15">
      <c r="J93" s="25"/>
      <c r="K93" s="27"/>
    </row>
    <row r="94" spans="10:11" x14ac:dyDescent="0.15">
      <c r="J94" s="25"/>
      <c r="K94" s="27"/>
    </row>
    <row r="95" spans="10:11" x14ac:dyDescent="0.15">
      <c r="J95" s="25"/>
      <c r="K95" s="27"/>
    </row>
    <row r="96" spans="10:11" x14ac:dyDescent="0.15">
      <c r="J96" s="25"/>
      <c r="K96" s="27"/>
    </row>
    <row r="97" spans="10:11" x14ac:dyDescent="0.15">
      <c r="J97" s="25"/>
      <c r="K97" s="27"/>
    </row>
    <row r="98" spans="10:11" x14ac:dyDescent="0.15">
      <c r="J98" s="25"/>
      <c r="K98" s="27"/>
    </row>
    <row r="99" spans="10:11" x14ac:dyDescent="0.15">
      <c r="J99" s="25"/>
      <c r="K99" s="27"/>
    </row>
    <row r="100" spans="10:11" x14ac:dyDescent="0.15">
      <c r="J100" s="25"/>
      <c r="K100" s="27"/>
    </row>
    <row r="101" spans="10:11" x14ac:dyDescent="0.15">
      <c r="J101" s="25"/>
      <c r="K101" s="27"/>
    </row>
    <row r="102" spans="10:11" x14ac:dyDescent="0.15">
      <c r="J102" s="25"/>
      <c r="K102" s="27"/>
    </row>
    <row r="103" spans="10:11" x14ac:dyDescent="0.15">
      <c r="J103" s="25"/>
      <c r="K103" s="27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313" priority="26"/>
    <cfRule type="duplicateValues" dxfId="312" priority="27"/>
    <cfRule type="duplicateValues" dxfId="311" priority="28"/>
    <cfRule type="duplicateValues" dxfId="310" priority="29"/>
    <cfRule type="duplicateValues" dxfId="309" priority="30"/>
  </conditionalFormatting>
  <conditionalFormatting sqref="A16">
    <cfRule type="duplicateValues" dxfId="308" priority="21"/>
    <cfRule type="duplicateValues" dxfId="307" priority="22"/>
    <cfRule type="duplicateValues" dxfId="306" priority="23"/>
    <cfRule type="duplicateValues" dxfId="305" priority="24"/>
    <cfRule type="duplicateValues" dxfId="304" priority="25"/>
  </conditionalFormatting>
  <conditionalFormatting sqref="A18">
    <cfRule type="duplicateValues" dxfId="303" priority="16"/>
    <cfRule type="duplicateValues" dxfId="302" priority="17"/>
    <cfRule type="duplicateValues" dxfId="301" priority="18"/>
    <cfRule type="duplicateValues" dxfId="300" priority="19"/>
    <cfRule type="duplicateValues" dxfId="299" priority="20"/>
  </conditionalFormatting>
  <conditionalFormatting sqref="A19">
    <cfRule type="duplicateValues" dxfId="298" priority="11"/>
    <cfRule type="duplicateValues" dxfId="297" priority="12"/>
    <cfRule type="duplicateValues" dxfId="296" priority="13"/>
    <cfRule type="duplicateValues" dxfId="295" priority="14"/>
    <cfRule type="duplicateValues" dxfId="294" priority="15"/>
  </conditionalFormatting>
  <conditionalFormatting sqref="A20">
    <cfRule type="duplicateValues" dxfId="293" priority="31"/>
    <cfRule type="duplicateValues" dxfId="292" priority="32"/>
    <cfRule type="duplicateValues" dxfId="291" priority="33"/>
    <cfRule type="duplicateValues" dxfId="290" priority="34"/>
    <cfRule type="duplicateValues" dxfId="289" priority="35"/>
  </conditionalFormatting>
  <conditionalFormatting sqref="A22:A24">
    <cfRule type="duplicateValues" dxfId="288" priority="36"/>
    <cfRule type="duplicateValues" dxfId="287" priority="37"/>
    <cfRule type="duplicateValues" dxfId="286" priority="38"/>
    <cfRule type="duplicateValues" dxfId="285" priority="39"/>
    <cfRule type="duplicateValues" dxfId="284" priority="40"/>
  </conditionalFormatting>
  <conditionalFormatting sqref="A25">
    <cfRule type="duplicateValues" dxfId="283" priority="6"/>
    <cfRule type="duplicateValues" dxfId="282" priority="7"/>
    <cfRule type="duplicateValues" dxfId="281" priority="8"/>
    <cfRule type="duplicateValues" dxfId="280" priority="9"/>
    <cfRule type="duplicateValues" dxfId="279" priority="10"/>
  </conditionalFormatting>
  <conditionalFormatting sqref="A26:A64">
    <cfRule type="duplicateValues" dxfId="278" priority="1"/>
    <cfRule type="duplicateValues" dxfId="277" priority="2"/>
    <cfRule type="duplicateValues" dxfId="276" priority="3"/>
    <cfRule type="duplicateValues" dxfId="275" priority="4"/>
    <cfRule type="duplicateValues" dxfId="274" priority="5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4362-6308-F345-8D6C-97818807891D}">
  <dimension ref="A1:M60"/>
  <sheetViews>
    <sheetView workbookViewId="0">
      <selection activeCell="A28" sqref="A28"/>
    </sheetView>
  </sheetViews>
  <sheetFormatPr baseColWidth="10" defaultColWidth="10.6640625" defaultRowHeight="14" x14ac:dyDescent="0.15"/>
  <cols>
    <col min="1" max="1" width="17.1640625" style="1" customWidth="1"/>
    <col min="2" max="4" width="10.5" style="1" customWidth="1"/>
    <col min="5" max="5" width="10.5" style="16" customWidth="1"/>
    <col min="6" max="6" width="10.83203125" style="15" customWidth="1"/>
    <col min="7" max="7" width="9.1640625" style="1" customWidth="1"/>
    <col min="8" max="8" width="25.83203125" style="1" customWidth="1"/>
    <col min="9" max="10" width="10.6640625" style="1"/>
    <col min="11" max="11" width="14" style="14" customWidth="1"/>
    <col min="12" max="16384" width="10.6640625" style="1"/>
  </cols>
  <sheetData>
    <row r="1" spans="1:13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</row>
    <row r="2" spans="1:13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</row>
    <row r="3" spans="1:13" ht="15" customHeight="1" x14ac:dyDescent="0.15">
      <c r="A3" s="110" t="s">
        <v>130</v>
      </c>
      <c r="B3" s="118" t="s">
        <v>2</v>
      </c>
      <c r="C3" s="119"/>
      <c r="D3" s="101"/>
      <c r="E3" s="104"/>
      <c r="F3" s="101"/>
      <c r="G3" s="107"/>
      <c r="I3" s="95" t="s">
        <v>132</v>
      </c>
      <c r="J3" s="96">
        <v>57</v>
      </c>
      <c r="K3" s="1"/>
      <c r="L3" s="95" t="s">
        <v>132</v>
      </c>
      <c r="M3" s="96">
        <v>20</v>
      </c>
    </row>
    <row r="4" spans="1:13" ht="15" customHeight="1" x14ac:dyDescent="0.15">
      <c r="A4" s="99" t="s">
        <v>131</v>
      </c>
      <c r="B4" s="118" t="s">
        <v>156</v>
      </c>
      <c r="C4" s="119"/>
      <c r="D4" s="101"/>
      <c r="E4" s="104"/>
      <c r="F4" s="101"/>
      <c r="G4" s="107"/>
      <c r="I4" s="25">
        <v>1</v>
      </c>
      <c r="J4" s="27">
        <f>J2</f>
        <v>500</v>
      </c>
      <c r="K4" s="1"/>
      <c r="L4" s="25">
        <v>1</v>
      </c>
      <c r="M4" s="26">
        <v>570</v>
      </c>
    </row>
    <row r="5" spans="1:13" ht="15" customHeight="1" x14ac:dyDescent="0.15">
      <c r="A5" s="99" t="s">
        <v>133</v>
      </c>
      <c r="B5" s="118" t="s">
        <v>155</v>
      </c>
      <c r="C5" s="119"/>
      <c r="D5" s="103"/>
      <c r="E5" s="105"/>
      <c r="F5" s="105"/>
      <c r="G5" s="107"/>
      <c r="I5" s="25">
        <f>I4+1</f>
        <v>2</v>
      </c>
      <c r="J5" s="27">
        <f>J4-(J$4-30)/(J$3-1)</f>
        <v>491.60714285714283</v>
      </c>
      <c r="K5" s="1"/>
      <c r="L5" s="25">
        <f>L4+1</f>
        <v>2</v>
      </c>
      <c r="M5" s="26">
        <f t="shared" ref="M5:M23" si="0">M4-(M$4-332)/(M$3)</f>
        <v>558.1</v>
      </c>
    </row>
    <row r="6" spans="1:13" ht="15" customHeight="1" x14ac:dyDescent="0.15">
      <c r="A6" s="99" t="s">
        <v>134</v>
      </c>
      <c r="B6" s="118" t="s">
        <v>23</v>
      </c>
      <c r="C6" s="119"/>
      <c r="D6" s="103"/>
      <c r="E6" s="106"/>
      <c r="F6" s="103"/>
      <c r="G6" s="107"/>
      <c r="I6" s="25">
        <f t="shared" ref="I6:I60" si="1">I5+1</f>
        <v>3</v>
      </c>
      <c r="J6" s="27">
        <f t="shared" ref="J6:J60" si="2">J5-(J$4-30)/(J$3-1)</f>
        <v>483.21428571428567</v>
      </c>
      <c r="K6" s="1"/>
      <c r="L6" s="25">
        <f t="shared" ref="L6:L23" si="3">L5+1</f>
        <v>3</v>
      </c>
      <c r="M6" s="26">
        <f t="shared" si="0"/>
        <v>546.20000000000005</v>
      </c>
    </row>
    <row r="7" spans="1:13" ht="15" customHeight="1" x14ac:dyDescent="0.15">
      <c r="A7" s="99" t="s">
        <v>135</v>
      </c>
      <c r="B7" s="120" t="s">
        <v>4</v>
      </c>
      <c r="C7" s="121"/>
      <c r="D7" s="102"/>
      <c r="E7" s="108"/>
      <c r="F7" s="102"/>
      <c r="G7" s="109"/>
      <c r="I7" s="25">
        <f t="shared" si="1"/>
        <v>4</v>
      </c>
      <c r="J7" s="27">
        <f t="shared" si="2"/>
        <v>474.8214285714285</v>
      </c>
      <c r="K7" s="1"/>
      <c r="L7" s="25">
        <f t="shared" si="3"/>
        <v>4</v>
      </c>
      <c r="M7" s="26">
        <f t="shared" si="0"/>
        <v>534.30000000000007</v>
      </c>
    </row>
    <row r="8" spans="1:13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25">
        <f t="shared" si="1"/>
        <v>5</v>
      </c>
      <c r="J8" s="27">
        <f t="shared" si="2"/>
        <v>466.42857142857133</v>
      </c>
      <c r="K8" s="1"/>
      <c r="L8" s="25">
        <f t="shared" si="3"/>
        <v>5</v>
      </c>
      <c r="M8" s="26">
        <f t="shared" si="0"/>
        <v>522.40000000000009</v>
      </c>
    </row>
    <row r="9" spans="1:13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1"/>
        <v>6</v>
      </c>
      <c r="J9" s="27">
        <f t="shared" si="2"/>
        <v>458.03571428571416</v>
      </c>
      <c r="K9" s="1"/>
      <c r="L9" s="25">
        <f t="shared" si="3"/>
        <v>6</v>
      </c>
      <c r="M9" s="26">
        <f t="shared" si="0"/>
        <v>510.50000000000011</v>
      </c>
    </row>
    <row r="10" spans="1:13" ht="15" customHeight="1" x14ac:dyDescent="0.15">
      <c r="A10" s="212"/>
      <c r="B10" s="205">
        <f>J2</f>
        <v>500</v>
      </c>
      <c r="C10" s="205"/>
      <c r="D10" s="205">
        <f>M2</f>
        <v>570</v>
      </c>
      <c r="E10" s="205"/>
      <c r="F10" s="200"/>
      <c r="G10" s="203"/>
      <c r="I10" s="25">
        <f t="shared" si="1"/>
        <v>7</v>
      </c>
      <c r="J10" s="27">
        <f t="shared" si="2"/>
        <v>449.642857142857</v>
      </c>
      <c r="K10" s="1"/>
      <c r="L10" s="25">
        <f t="shared" si="3"/>
        <v>7</v>
      </c>
      <c r="M10" s="26">
        <f t="shared" si="0"/>
        <v>498.60000000000014</v>
      </c>
    </row>
    <row r="11" spans="1:13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57</v>
      </c>
      <c r="I11" s="25">
        <f t="shared" si="1"/>
        <v>8</v>
      </c>
      <c r="J11" s="27">
        <f t="shared" si="2"/>
        <v>441.24999999999983</v>
      </c>
      <c r="K11" s="1"/>
      <c r="L11" s="25">
        <f t="shared" si="3"/>
        <v>8</v>
      </c>
      <c r="M11" s="26">
        <f t="shared" si="0"/>
        <v>486.70000000000016</v>
      </c>
    </row>
    <row r="12" spans="1:13" ht="15" customHeight="1" x14ac:dyDescent="0.15">
      <c r="A12" s="78" t="s">
        <v>30</v>
      </c>
      <c r="B12" s="77">
        <v>1</v>
      </c>
      <c r="C12" s="77">
        <v>500</v>
      </c>
      <c r="D12" s="29">
        <v>1</v>
      </c>
      <c r="E12" s="77">
        <v>570</v>
      </c>
      <c r="F12" s="79">
        <f>LARGE((C12,E12),1)</f>
        <v>570</v>
      </c>
      <c r="G12" s="29">
        <v>1</v>
      </c>
      <c r="I12" s="25">
        <f t="shared" si="1"/>
        <v>9</v>
      </c>
      <c r="J12" s="27">
        <f t="shared" si="2"/>
        <v>432.85714285714266</v>
      </c>
      <c r="K12" s="1"/>
      <c r="L12" s="25">
        <f t="shared" si="3"/>
        <v>9</v>
      </c>
      <c r="M12" s="26">
        <f t="shared" si="0"/>
        <v>474.80000000000018</v>
      </c>
    </row>
    <row r="13" spans="1:13" ht="15" customHeight="1" x14ac:dyDescent="0.15">
      <c r="A13" s="78" t="s">
        <v>28</v>
      </c>
      <c r="B13" s="77">
        <v>2</v>
      </c>
      <c r="C13" s="77">
        <v>491</v>
      </c>
      <c r="D13" s="29">
        <v>3</v>
      </c>
      <c r="E13" s="77">
        <v>545</v>
      </c>
      <c r="F13" s="79">
        <f>LARGE((C13,E13),1)</f>
        <v>545</v>
      </c>
      <c r="G13" s="29">
        <v>3</v>
      </c>
      <c r="H13" s="16"/>
      <c r="I13" s="25">
        <f t="shared" si="1"/>
        <v>10</v>
      </c>
      <c r="J13" s="27">
        <f t="shared" si="2"/>
        <v>424.4642857142855</v>
      </c>
      <c r="K13" s="1"/>
      <c r="L13" s="25">
        <f t="shared" si="3"/>
        <v>10</v>
      </c>
      <c r="M13" s="26">
        <f t="shared" si="0"/>
        <v>462.9000000000002</v>
      </c>
    </row>
    <row r="14" spans="1:13" ht="15" customHeight="1" x14ac:dyDescent="0.15">
      <c r="A14" s="78" t="s">
        <v>35</v>
      </c>
      <c r="B14" s="77">
        <v>15</v>
      </c>
      <c r="C14" s="77">
        <v>376</v>
      </c>
      <c r="D14" s="29">
        <v>11</v>
      </c>
      <c r="E14" s="77">
        <v>447</v>
      </c>
      <c r="F14" s="79">
        <f>LARGE((C14,E14),1)</f>
        <v>447</v>
      </c>
      <c r="G14" s="29">
        <v>11</v>
      </c>
      <c r="H14" s="16"/>
      <c r="I14" s="25">
        <f t="shared" si="1"/>
        <v>11</v>
      </c>
      <c r="J14" s="27">
        <f t="shared" si="2"/>
        <v>416.07142857142833</v>
      </c>
      <c r="K14" s="1"/>
      <c r="L14" s="25">
        <f t="shared" si="3"/>
        <v>11</v>
      </c>
      <c r="M14" s="26">
        <f t="shared" si="0"/>
        <v>451.00000000000023</v>
      </c>
    </row>
    <row r="15" spans="1:13" ht="15" customHeight="1" x14ac:dyDescent="0.15">
      <c r="A15" s="78" t="s">
        <v>34</v>
      </c>
      <c r="B15" s="77">
        <v>13</v>
      </c>
      <c r="C15" s="77">
        <v>394</v>
      </c>
      <c r="D15" s="29">
        <v>12</v>
      </c>
      <c r="E15" s="77">
        <v>434</v>
      </c>
      <c r="F15" s="79">
        <f>LARGE((C15,E15),1)</f>
        <v>434</v>
      </c>
      <c r="G15" s="29">
        <v>12</v>
      </c>
      <c r="H15" s="16"/>
      <c r="I15" s="25">
        <f t="shared" si="1"/>
        <v>12</v>
      </c>
      <c r="J15" s="27">
        <f t="shared" si="2"/>
        <v>407.67857142857116</v>
      </c>
      <c r="K15" s="1"/>
      <c r="L15" s="25">
        <f t="shared" si="3"/>
        <v>12</v>
      </c>
      <c r="M15" s="26">
        <f t="shared" si="0"/>
        <v>439.10000000000025</v>
      </c>
    </row>
    <row r="16" spans="1:13" ht="15" customHeight="1" x14ac:dyDescent="0.15">
      <c r="A16" s="78" t="s">
        <v>39</v>
      </c>
      <c r="B16" s="77">
        <v>7</v>
      </c>
      <c r="C16" s="77">
        <v>447</v>
      </c>
      <c r="D16" s="29">
        <v>15</v>
      </c>
      <c r="E16" s="77">
        <v>397</v>
      </c>
      <c r="F16" s="79">
        <f>LARGE((C16,E16),1)</f>
        <v>447</v>
      </c>
      <c r="G16" s="29">
        <v>15</v>
      </c>
      <c r="H16" s="16"/>
      <c r="I16" s="25">
        <f t="shared" si="1"/>
        <v>13</v>
      </c>
      <c r="J16" s="27">
        <f t="shared" si="2"/>
        <v>399.28571428571399</v>
      </c>
      <c r="K16" s="1"/>
      <c r="L16" s="25">
        <f t="shared" si="3"/>
        <v>13</v>
      </c>
      <c r="M16" s="26">
        <f t="shared" si="0"/>
        <v>427.20000000000027</v>
      </c>
    </row>
    <row r="17" spans="1:13" x14ac:dyDescent="0.15">
      <c r="A17" s="61" t="s">
        <v>33</v>
      </c>
      <c r="B17" s="77">
        <v>9</v>
      </c>
      <c r="C17" s="77">
        <v>429</v>
      </c>
      <c r="D17" s="32">
        <v>20</v>
      </c>
      <c r="E17" s="77">
        <v>335</v>
      </c>
      <c r="F17" s="79">
        <f>LARGE((C17,E17),1)</f>
        <v>429</v>
      </c>
      <c r="G17" s="32">
        <v>20</v>
      </c>
      <c r="H17" s="16"/>
      <c r="I17" s="25">
        <f t="shared" si="1"/>
        <v>14</v>
      </c>
      <c r="J17" s="27">
        <f t="shared" si="2"/>
        <v>390.89285714285683</v>
      </c>
      <c r="K17" s="1"/>
      <c r="L17" s="25">
        <f t="shared" si="3"/>
        <v>14</v>
      </c>
      <c r="M17" s="26">
        <f t="shared" si="0"/>
        <v>415.3000000000003</v>
      </c>
    </row>
    <row r="18" spans="1:13" x14ac:dyDescent="0.15">
      <c r="A18" s="61" t="s">
        <v>146</v>
      </c>
      <c r="B18" s="29">
        <v>21</v>
      </c>
      <c r="C18" s="30">
        <v>322.64150943396203</v>
      </c>
      <c r="D18" s="28"/>
      <c r="E18" s="77"/>
      <c r="F18" s="79">
        <f>LARGE((C18,E18),1)</f>
        <v>322.64150943396203</v>
      </c>
      <c r="G18" s="29">
        <v>21</v>
      </c>
      <c r="H18" s="16"/>
      <c r="I18" s="25">
        <f t="shared" si="1"/>
        <v>15</v>
      </c>
      <c r="J18" s="27">
        <f t="shared" si="2"/>
        <v>382.49999999999966</v>
      </c>
      <c r="K18" s="1"/>
      <c r="L18" s="25">
        <f t="shared" si="3"/>
        <v>15</v>
      </c>
      <c r="M18" s="26">
        <f t="shared" si="0"/>
        <v>403.40000000000032</v>
      </c>
    </row>
    <row r="19" spans="1:13" x14ac:dyDescent="0.15">
      <c r="A19" s="78" t="s">
        <v>46</v>
      </c>
      <c r="B19" s="29">
        <v>27</v>
      </c>
      <c r="C19" s="30">
        <v>269.43396226415064</v>
      </c>
      <c r="D19" s="28"/>
      <c r="E19" s="77"/>
      <c r="F19" s="79">
        <f>LARGE((C19,E19),1)</f>
        <v>269.43396226415064</v>
      </c>
      <c r="G19" s="29">
        <v>27</v>
      </c>
      <c r="H19" s="31"/>
      <c r="I19" s="25">
        <f t="shared" si="1"/>
        <v>16</v>
      </c>
      <c r="J19" s="27">
        <f t="shared" si="2"/>
        <v>374.10714285714249</v>
      </c>
      <c r="K19" s="1"/>
      <c r="L19" s="25">
        <f t="shared" si="3"/>
        <v>16</v>
      </c>
      <c r="M19" s="26">
        <f t="shared" si="0"/>
        <v>391.50000000000034</v>
      </c>
    </row>
    <row r="20" spans="1:13" x14ac:dyDescent="0.15">
      <c r="A20" s="78" t="s">
        <v>49</v>
      </c>
      <c r="B20" s="29">
        <v>33</v>
      </c>
      <c r="C20" s="30">
        <v>216.22641509433925</v>
      </c>
      <c r="D20" s="28"/>
      <c r="E20" s="77"/>
      <c r="F20" s="79">
        <f>LARGE((C20,E20),1)</f>
        <v>216.22641509433925</v>
      </c>
      <c r="G20" s="29">
        <v>33</v>
      </c>
      <c r="H20" s="31"/>
      <c r="I20" s="25">
        <f t="shared" si="1"/>
        <v>17</v>
      </c>
      <c r="J20" s="27">
        <f t="shared" si="2"/>
        <v>365.71428571428532</v>
      </c>
      <c r="K20" s="1"/>
      <c r="L20" s="25">
        <f t="shared" si="3"/>
        <v>17</v>
      </c>
      <c r="M20" s="26">
        <f t="shared" si="0"/>
        <v>379.60000000000036</v>
      </c>
    </row>
    <row r="21" spans="1:13" x14ac:dyDescent="0.15">
      <c r="A21" s="78" t="s">
        <v>40</v>
      </c>
      <c r="B21" s="29">
        <v>34</v>
      </c>
      <c r="C21" s="30">
        <v>207.35849056603735</v>
      </c>
      <c r="D21" s="28"/>
      <c r="E21" s="77"/>
      <c r="F21" s="79">
        <f>LARGE((C21,E21),1)</f>
        <v>207.35849056603735</v>
      </c>
      <c r="G21" s="29">
        <v>34</v>
      </c>
      <c r="H21" s="31"/>
      <c r="I21" s="25">
        <f t="shared" si="1"/>
        <v>18</v>
      </c>
      <c r="J21" s="27">
        <f t="shared" si="2"/>
        <v>357.32142857142816</v>
      </c>
      <c r="K21" s="1"/>
      <c r="L21" s="25">
        <f t="shared" si="3"/>
        <v>18</v>
      </c>
      <c r="M21" s="26">
        <f t="shared" si="0"/>
        <v>367.70000000000039</v>
      </c>
    </row>
    <row r="22" spans="1:13" x14ac:dyDescent="0.15">
      <c r="A22" s="61" t="s">
        <v>37</v>
      </c>
      <c r="B22" s="29">
        <v>36</v>
      </c>
      <c r="C22" s="30">
        <v>189.62264150943355</v>
      </c>
      <c r="D22" s="28"/>
      <c r="E22" s="77"/>
      <c r="F22" s="79">
        <f>LARGE((C22,E22),1)</f>
        <v>189.62264150943355</v>
      </c>
      <c r="G22" s="29">
        <v>36</v>
      </c>
      <c r="H22" s="33"/>
      <c r="I22" s="25">
        <f t="shared" si="1"/>
        <v>19</v>
      </c>
      <c r="J22" s="27">
        <f t="shared" si="2"/>
        <v>348.92857142857099</v>
      </c>
      <c r="K22" s="1"/>
      <c r="L22" s="25">
        <f t="shared" si="3"/>
        <v>19</v>
      </c>
      <c r="M22" s="26">
        <f t="shared" si="0"/>
        <v>355.80000000000041</v>
      </c>
    </row>
    <row r="23" spans="1:13" x14ac:dyDescent="0.15">
      <c r="A23" s="78" t="s">
        <v>53</v>
      </c>
      <c r="B23" s="29">
        <v>47</v>
      </c>
      <c r="C23" s="30">
        <v>92.075471698112736</v>
      </c>
      <c r="D23" s="28"/>
      <c r="E23" s="77"/>
      <c r="F23" s="79">
        <f>LARGE((C23,E23),1)</f>
        <v>92.075471698112736</v>
      </c>
      <c r="G23" s="29">
        <v>47</v>
      </c>
      <c r="H23" s="31"/>
      <c r="I23" s="25">
        <f t="shared" si="1"/>
        <v>20</v>
      </c>
      <c r="J23" s="27">
        <f t="shared" si="2"/>
        <v>340.53571428571382</v>
      </c>
      <c r="K23" s="1"/>
      <c r="L23" s="25">
        <f t="shared" si="3"/>
        <v>20</v>
      </c>
      <c r="M23" s="26">
        <f t="shared" si="0"/>
        <v>343.90000000000043</v>
      </c>
    </row>
    <row r="24" spans="1:13" x14ac:dyDescent="0.15">
      <c r="A24" s="78" t="s">
        <v>54</v>
      </c>
      <c r="B24" s="29">
        <v>48</v>
      </c>
      <c r="C24" s="30">
        <v>83.207547169810852</v>
      </c>
      <c r="D24" s="28"/>
      <c r="E24" s="77"/>
      <c r="F24" s="79">
        <f>LARGE((C24,E24),1)</f>
        <v>83.207547169810852</v>
      </c>
      <c r="G24" s="29">
        <v>48</v>
      </c>
      <c r="H24" s="31"/>
      <c r="I24" s="25">
        <f t="shared" si="1"/>
        <v>21</v>
      </c>
      <c r="J24" s="27">
        <f t="shared" si="2"/>
        <v>332.14285714285666</v>
      </c>
      <c r="K24" s="1"/>
      <c r="M24" s="14"/>
    </row>
    <row r="25" spans="1:13" x14ac:dyDescent="0.15">
      <c r="A25" s="61" t="s">
        <v>52</v>
      </c>
      <c r="B25" s="29">
        <v>49</v>
      </c>
      <c r="C25" s="30">
        <v>74.339622641508967</v>
      </c>
      <c r="D25" s="28"/>
      <c r="E25" s="77"/>
      <c r="F25" s="79">
        <f>LARGE((C25,E25),1)</f>
        <v>74.339622641508967</v>
      </c>
      <c r="G25" s="29">
        <v>49</v>
      </c>
      <c r="H25" s="31"/>
      <c r="I25" s="25">
        <f t="shared" si="1"/>
        <v>22</v>
      </c>
      <c r="J25" s="27">
        <f t="shared" si="2"/>
        <v>323.74999999999949</v>
      </c>
      <c r="K25" s="1"/>
      <c r="M25" s="14"/>
    </row>
    <row r="26" spans="1:13" x14ac:dyDescent="0.15">
      <c r="A26" s="78" t="s">
        <v>57</v>
      </c>
      <c r="B26" s="29">
        <v>51</v>
      </c>
      <c r="C26" s="30">
        <v>56.603773584905198</v>
      </c>
      <c r="D26" s="28"/>
      <c r="E26" s="77"/>
      <c r="F26" s="79">
        <f>LARGE((C26,E26),1)</f>
        <v>56.603773584905198</v>
      </c>
      <c r="G26" s="29">
        <v>51</v>
      </c>
      <c r="H26" s="31"/>
      <c r="I26" s="25">
        <f t="shared" si="1"/>
        <v>23</v>
      </c>
      <c r="J26" s="27">
        <f t="shared" si="2"/>
        <v>315.35714285714232</v>
      </c>
      <c r="K26" s="1"/>
      <c r="M26" s="14"/>
    </row>
    <row r="27" spans="1:13" x14ac:dyDescent="0.15">
      <c r="A27" s="78" t="s">
        <v>50</v>
      </c>
      <c r="B27" s="29">
        <v>54</v>
      </c>
      <c r="C27" s="30">
        <v>29.999999999999545</v>
      </c>
      <c r="D27" s="28"/>
      <c r="E27" s="77"/>
      <c r="F27" s="79">
        <f>LARGE((C27,E27),1)</f>
        <v>29.999999999999545</v>
      </c>
      <c r="G27" s="29">
        <v>54</v>
      </c>
      <c r="H27" s="31"/>
      <c r="I27" s="25">
        <f t="shared" si="1"/>
        <v>24</v>
      </c>
      <c r="J27" s="27">
        <f t="shared" si="2"/>
        <v>306.96428571428515</v>
      </c>
      <c r="K27" s="1"/>
      <c r="M27" s="14"/>
    </row>
    <row r="28" spans="1:13" x14ac:dyDescent="0.15">
      <c r="A28" s="171" t="s">
        <v>36</v>
      </c>
      <c r="B28" s="172" t="s">
        <v>269</v>
      </c>
      <c r="C28" s="172"/>
      <c r="D28" s="172"/>
      <c r="E28" s="173"/>
      <c r="F28" s="174">
        <v>65</v>
      </c>
      <c r="G28" s="175" t="str">
        <f>B28</f>
        <v>51 out of 55</v>
      </c>
      <c r="H28" s="31" t="s">
        <v>271</v>
      </c>
      <c r="I28" s="25">
        <f t="shared" si="1"/>
        <v>25</v>
      </c>
      <c r="J28" s="27">
        <f t="shared" si="2"/>
        <v>298.57142857142799</v>
      </c>
      <c r="K28" s="1"/>
      <c r="M28" s="14"/>
    </row>
    <row r="29" spans="1:13" x14ac:dyDescent="0.15">
      <c r="H29" s="16"/>
      <c r="I29" s="25">
        <f t="shared" si="1"/>
        <v>26</v>
      </c>
      <c r="J29" s="27">
        <f t="shared" si="2"/>
        <v>290.17857142857082</v>
      </c>
      <c r="K29" s="1"/>
      <c r="M29" s="14"/>
    </row>
    <row r="30" spans="1:13" x14ac:dyDescent="0.15">
      <c r="H30" s="16"/>
      <c r="I30" s="25">
        <f t="shared" si="1"/>
        <v>27</v>
      </c>
      <c r="J30" s="27">
        <f t="shared" si="2"/>
        <v>281.78571428571365</v>
      </c>
      <c r="K30" s="1"/>
      <c r="M30" s="14"/>
    </row>
    <row r="31" spans="1:13" x14ac:dyDescent="0.15">
      <c r="H31" s="16"/>
      <c r="I31" s="25">
        <f t="shared" si="1"/>
        <v>28</v>
      </c>
      <c r="J31" s="27">
        <f t="shared" si="2"/>
        <v>273.39285714285649</v>
      </c>
      <c r="K31" s="1"/>
      <c r="M31" s="14"/>
    </row>
    <row r="32" spans="1:13" x14ac:dyDescent="0.15">
      <c r="H32" s="16"/>
      <c r="I32" s="25">
        <f t="shared" si="1"/>
        <v>29</v>
      </c>
      <c r="J32" s="27">
        <f t="shared" si="2"/>
        <v>264.99999999999932</v>
      </c>
      <c r="K32" s="1"/>
      <c r="M32" s="14"/>
    </row>
    <row r="33" spans="9:13" x14ac:dyDescent="0.15">
      <c r="I33" s="25">
        <f t="shared" si="1"/>
        <v>30</v>
      </c>
      <c r="J33" s="27">
        <f t="shared" si="2"/>
        <v>256.60714285714215</v>
      </c>
      <c r="K33" s="1"/>
      <c r="M33" s="14"/>
    </row>
    <row r="34" spans="9:13" x14ac:dyDescent="0.15">
      <c r="I34" s="25">
        <f t="shared" si="1"/>
        <v>31</v>
      </c>
      <c r="J34" s="27">
        <f t="shared" si="2"/>
        <v>248.21428571428501</v>
      </c>
      <c r="K34" s="1"/>
      <c r="M34" s="14"/>
    </row>
    <row r="35" spans="9:13" x14ac:dyDescent="0.15">
      <c r="I35" s="25">
        <f t="shared" si="1"/>
        <v>32</v>
      </c>
      <c r="J35" s="27">
        <f t="shared" si="2"/>
        <v>239.82142857142787</v>
      </c>
      <c r="K35" s="1"/>
      <c r="M35" s="14"/>
    </row>
    <row r="36" spans="9:13" x14ac:dyDescent="0.15">
      <c r="I36" s="25">
        <f t="shared" si="1"/>
        <v>33</v>
      </c>
      <c r="J36" s="27">
        <f t="shared" si="2"/>
        <v>231.42857142857073</v>
      </c>
      <c r="K36" s="1"/>
      <c r="M36" s="14"/>
    </row>
    <row r="37" spans="9:13" x14ac:dyDescent="0.15">
      <c r="I37" s="25">
        <f t="shared" si="1"/>
        <v>34</v>
      </c>
      <c r="J37" s="27">
        <f t="shared" si="2"/>
        <v>223.0357142857136</v>
      </c>
      <c r="K37" s="1"/>
      <c r="M37" s="14"/>
    </row>
    <row r="38" spans="9:13" x14ac:dyDescent="0.15">
      <c r="I38" s="25">
        <f t="shared" si="1"/>
        <v>35</v>
      </c>
      <c r="J38" s="27">
        <f t="shared" si="2"/>
        <v>214.64285714285646</v>
      </c>
      <c r="K38" s="1"/>
      <c r="M38" s="14"/>
    </row>
    <row r="39" spans="9:13" x14ac:dyDescent="0.15">
      <c r="I39" s="25">
        <f t="shared" si="1"/>
        <v>36</v>
      </c>
      <c r="J39" s="27">
        <f t="shared" si="2"/>
        <v>206.24999999999932</v>
      </c>
      <c r="K39" s="1"/>
      <c r="M39" s="14"/>
    </row>
    <row r="40" spans="9:13" x14ac:dyDescent="0.15">
      <c r="I40" s="25">
        <f t="shared" si="1"/>
        <v>37</v>
      </c>
      <c r="J40" s="27">
        <f t="shared" si="2"/>
        <v>197.85714285714218</v>
      </c>
      <c r="K40" s="1"/>
      <c r="M40" s="14"/>
    </row>
    <row r="41" spans="9:13" x14ac:dyDescent="0.15">
      <c r="I41" s="25">
        <f t="shared" si="1"/>
        <v>38</v>
      </c>
      <c r="J41" s="27">
        <f t="shared" si="2"/>
        <v>189.46428571428504</v>
      </c>
      <c r="K41" s="1"/>
      <c r="M41" s="14"/>
    </row>
    <row r="42" spans="9:13" x14ac:dyDescent="0.15">
      <c r="I42" s="25">
        <f t="shared" si="1"/>
        <v>39</v>
      </c>
      <c r="J42" s="27">
        <f t="shared" si="2"/>
        <v>181.0714285714279</v>
      </c>
      <c r="K42" s="1"/>
      <c r="M42" s="14"/>
    </row>
    <row r="43" spans="9:13" x14ac:dyDescent="0.15">
      <c r="I43" s="25">
        <f t="shared" si="1"/>
        <v>40</v>
      </c>
      <c r="J43" s="27">
        <f t="shared" si="2"/>
        <v>172.67857142857076</v>
      </c>
      <c r="K43" s="1"/>
      <c r="M43" s="14"/>
    </row>
    <row r="44" spans="9:13" x14ac:dyDescent="0.15">
      <c r="I44" s="25">
        <f t="shared" si="1"/>
        <v>41</v>
      </c>
      <c r="J44" s="27">
        <f t="shared" si="2"/>
        <v>164.28571428571362</v>
      </c>
      <c r="K44" s="1"/>
      <c r="M44" s="14"/>
    </row>
    <row r="45" spans="9:13" x14ac:dyDescent="0.15">
      <c r="I45" s="25">
        <f t="shared" si="1"/>
        <v>42</v>
      </c>
      <c r="J45" s="27">
        <f t="shared" si="2"/>
        <v>155.89285714285649</v>
      </c>
      <c r="K45" s="1"/>
      <c r="M45" s="14"/>
    </row>
    <row r="46" spans="9:13" x14ac:dyDescent="0.15">
      <c r="I46" s="25">
        <f t="shared" si="1"/>
        <v>43</v>
      </c>
      <c r="J46" s="27">
        <f t="shared" si="2"/>
        <v>147.49999999999935</v>
      </c>
      <c r="K46" s="1"/>
      <c r="M46" s="14"/>
    </row>
    <row r="47" spans="9:13" x14ac:dyDescent="0.15">
      <c r="I47" s="25">
        <f t="shared" si="1"/>
        <v>44</v>
      </c>
      <c r="J47" s="27">
        <f t="shared" si="2"/>
        <v>139.10714285714221</v>
      </c>
      <c r="K47" s="1"/>
      <c r="M47" s="14"/>
    </row>
    <row r="48" spans="9:13" x14ac:dyDescent="0.15">
      <c r="I48" s="25">
        <f t="shared" si="1"/>
        <v>45</v>
      </c>
      <c r="J48" s="27">
        <f t="shared" si="2"/>
        <v>130.71428571428507</v>
      </c>
      <c r="K48" s="1"/>
      <c r="M48" s="14"/>
    </row>
    <row r="49" spans="9:13" x14ac:dyDescent="0.15">
      <c r="I49" s="25">
        <f t="shared" si="1"/>
        <v>46</v>
      </c>
      <c r="J49" s="27">
        <f t="shared" si="2"/>
        <v>122.32142857142793</v>
      </c>
      <c r="K49" s="1"/>
      <c r="M49" s="14"/>
    </row>
    <row r="50" spans="9:13" x14ac:dyDescent="0.15">
      <c r="I50" s="25">
        <f t="shared" si="1"/>
        <v>47</v>
      </c>
      <c r="J50" s="27">
        <f t="shared" si="2"/>
        <v>113.92857142857079</v>
      </c>
      <c r="K50" s="1"/>
      <c r="M50" s="14"/>
    </row>
    <row r="51" spans="9:13" x14ac:dyDescent="0.15">
      <c r="I51" s="25">
        <f t="shared" si="1"/>
        <v>48</v>
      </c>
      <c r="J51" s="27">
        <f t="shared" si="2"/>
        <v>105.53571428571365</v>
      </c>
      <c r="K51" s="1"/>
      <c r="M51" s="14"/>
    </row>
    <row r="52" spans="9:13" x14ac:dyDescent="0.15">
      <c r="I52" s="25">
        <f t="shared" si="1"/>
        <v>49</v>
      </c>
      <c r="J52" s="27">
        <f t="shared" si="2"/>
        <v>97.142857142856514</v>
      </c>
      <c r="K52" s="1"/>
      <c r="M52" s="14"/>
    </row>
    <row r="53" spans="9:13" x14ac:dyDescent="0.15">
      <c r="I53" s="25">
        <f t="shared" si="1"/>
        <v>50</v>
      </c>
      <c r="J53" s="27">
        <f t="shared" si="2"/>
        <v>88.749999999999375</v>
      </c>
      <c r="K53" s="1"/>
      <c r="M53" s="14"/>
    </row>
    <row r="54" spans="9:13" x14ac:dyDescent="0.15">
      <c r="I54" s="25">
        <f t="shared" si="1"/>
        <v>51</v>
      </c>
      <c r="J54" s="27">
        <f t="shared" si="2"/>
        <v>80.357142857142236</v>
      </c>
      <c r="K54" s="1"/>
      <c r="M54" s="14"/>
    </row>
    <row r="55" spans="9:13" x14ac:dyDescent="0.15">
      <c r="I55" s="25">
        <f t="shared" si="1"/>
        <v>52</v>
      </c>
      <c r="J55" s="27">
        <f t="shared" si="2"/>
        <v>71.964285714285097</v>
      </c>
      <c r="K55" s="1"/>
      <c r="M55" s="14"/>
    </row>
    <row r="56" spans="9:13" x14ac:dyDescent="0.15">
      <c r="I56" s="25">
        <f t="shared" si="1"/>
        <v>53</v>
      </c>
      <c r="J56" s="27">
        <f t="shared" si="2"/>
        <v>63.571428571427958</v>
      </c>
      <c r="K56" s="1"/>
      <c r="M56" s="14"/>
    </row>
    <row r="57" spans="9:13" x14ac:dyDescent="0.15">
      <c r="I57" s="25">
        <f t="shared" si="1"/>
        <v>54</v>
      </c>
      <c r="J57" s="27">
        <f t="shared" si="2"/>
        <v>55.17857142857082</v>
      </c>
      <c r="K57" s="1"/>
      <c r="M57" s="14"/>
    </row>
    <row r="58" spans="9:13" x14ac:dyDescent="0.15">
      <c r="I58" s="25">
        <f t="shared" si="1"/>
        <v>55</v>
      </c>
      <c r="J58" s="27">
        <f t="shared" si="2"/>
        <v>46.785714285713681</v>
      </c>
      <c r="K58" s="1"/>
      <c r="M58" s="14"/>
    </row>
    <row r="59" spans="9:13" x14ac:dyDescent="0.15">
      <c r="I59" s="25">
        <f t="shared" si="1"/>
        <v>56</v>
      </c>
      <c r="J59" s="27">
        <f t="shared" si="2"/>
        <v>38.392857142856542</v>
      </c>
      <c r="K59" s="1"/>
      <c r="M59" s="14"/>
    </row>
    <row r="60" spans="9:13" x14ac:dyDescent="0.15">
      <c r="I60" s="25">
        <f t="shared" si="1"/>
        <v>57</v>
      </c>
      <c r="J60" s="27">
        <f t="shared" si="2"/>
        <v>29.9999999999994</v>
      </c>
      <c r="K60" s="1"/>
      <c r="M60" s="14"/>
    </row>
  </sheetData>
  <mergeCells count="12">
    <mergeCell ref="A9:A10"/>
    <mergeCell ref="B9:C9"/>
    <mergeCell ref="D9:E9"/>
    <mergeCell ref="A1:G2"/>
    <mergeCell ref="G9:G10"/>
    <mergeCell ref="B10:C10"/>
    <mergeCell ref="D10:E10"/>
    <mergeCell ref="I1:J1"/>
    <mergeCell ref="L1:M1"/>
    <mergeCell ref="B8:C8"/>
    <mergeCell ref="D8:E8"/>
    <mergeCell ref="F8:F10"/>
  </mergeCells>
  <conditionalFormatting sqref="A16">
    <cfRule type="duplicateValues" dxfId="273" priority="26"/>
    <cfRule type="duplicateValues" dxfId="272" priority="27"/>
    <cfRule type="duplicateValues" dxfId="271" priority="28"/>
    <cfRule type="duplicateValues" dxfId="270" priority="29"/>
    <cfRule type="duplicateValues" dxfId="269" priority="30"/>
  </conditionalFormatting>
  <conditionalFormatting sqref="A17">
    <cfRule type="duplicateValues" dxfId="268" priority="21"/>
    <cfRule type="duplicateValues" dxfId="267" priority="22"/>
    <cfRule type="duplicateValues" dxfId="266" priority="23"/>
    <cfRule type="duplicateValues" dxfId="265" priority="24"/>
    <cfRule type="duplicateValues" dxfId="264" priority="25"/>
  </conditionalFormatting>
  <conditionalFormatting sqref="A18">
    <cfRule type="duplicateValues" dxfId="263" priority="16"/>
    <cfRule type="duplicateValues" dxfId="262" priority="17"/>
    <cfRule type="duplicateValues" dxfId="261" priority="18"/>
    <cfRule type="duplicateValues" dxfId="260" priority="19"/>
    <cfRule type="duplicateValues" dxfId="259" priority="20"/>
  </conditionalFormatting>
  <conditionalFormatting sqref="A19">
    <cfRule type="duplicateValues" dxfId="258" priority="11"/>
    <cfRule type="duplicateValues" dxfId="257" priority="12"/>
    <cfRule type="duplicateValues" dxfId="256" priority="13"/>
    <cfRule type="duplicateValues" dxfId="255" priority="14"/>
    <cfRule type="duplicateValues" dxfId="254" priority="15"/>
  </conditionalFormatting>
  <conditionalFormatting sqref="A20">
    <cfRule type="duplicateValues" dxfId="253" priority="6"/>
    <cfRule type="duplicateValues" dxfId="252" priority="7"/>
    <cfRule type="duplicateValues" dxfId="251" priority="8"/>
    <cfRule type="duplicateValues" dxfId="250" priority="9"/>
    <cfRule type="duplicateValues" dxfId="249" priority="10"/>
  </conditionalFormatting>
  <conditionalFormatting sqref="A21">
    <cfRule type="duplicateValues" dxfId="248" priority="1"/>
    <cfRule type="duplicateValues" dxfId="247" priority="2"/>
    <cfRule type="duplicateValues" dxfId="246" priority="3"/>
    <cfRule type="duplicateValues" dxfId="245" priority="4"/>
    <cfRule type="duplicateValues" dxfId="244" priority="5"/>
  </conditionalFormatting>
  <conditionalFormatting sqref="A22:A28">
    <cfRule type="duplicateValues" dxfId="243" priority="31"/>
    <cfRule type="duplicateValues" dxfId="242" priority="32"/>
    <cfRule type="duplicateValues" dxfId="241" priority="33"/>
    <cfRule type="duplicateValues" dxfId="240" priority="34"/>
    <cfRule type="duplicateValues" dxfId="239" priority="35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C659-1E13-9047-BCFC-3C2B4FA17D28}">
  <dimension ref="A1:M60"/>
  <sheetViews>
    <sheetView workbookViewId="0">
      <selection activeCell="A28" sqref="A28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25.5" style="1" customWidth="1"/>
    <col min="9" max="10" width="10.6640625" style="1"/>
    <col min="11" max="11" width="14" style="14" customWidth="1"/>
    <col min="12" max="16384" width="10.6640625" style="1"/>
  </cols>
  <sheetData>
    <row r="1" spans="1:13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</row>
    <row r="2" spans="1:13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</row>
    <row r="3" spans="1:13" ht="15" customHeight="1" x14ac:dyDescent="0.15">
      <c r="A3" s="110" t="s">
        <v>130</v>
      </c>
      <c r="B3" s="195" t="s">
        <v>2</v>
      </c>
      <c r="C3" s="196"/>
      <c r="D3" s="101"/>
      <c r="E3" s="104"/>
      <c r="F3" s="101"/>
      <c r="G3" s="107"/>
      <c r="I3" s="95" t="s">
        <v>132</v>
      </c>
      <c r="J3" s="96">
        <v>57</v>
      </c>
      <c r="K3" s="1"/>
      <c r="L3" s="95" t="s">
        <v>132</v>
      </c>
      <c r="M3" s="96">
        <v>20</v>
      </c>
    </row>
    <row r="4" spans="1:13" ht="15" customHeight="1" x14ac:dyDescent="0.15">
      <c r="A4" s="99" t="s">
        <v>131</v>
      </c>
      <c r="B4" s="118" t="s">
        <v>156</v>
      </c>
      <c r="C4" s="119"/>
      <c r="D4" s="101"/>
      <c r="E4" s="104"/>
      <c r="F4" s="101"/>
      <c r="G4" s="107"/>
      <c r="I4" s="25">
        <v>1</v>
      </c>
      <c r="J4" s="27">
        <f>J2</f>
        <v>500</v>
      </c>
      <c r="K4" s="1"/>
      <c r="L4" s="25">
        <v>1</v>
      </c>
      <c r="M4" s="26">
        <v>570</v>
      </c>
    </row>
    <row r="5" spans="1:13" ht="15" customHeight="1" x14ac:dyDescent="0.15">
      <c r="A5" s="99" t="s">
        <v>133</v>
      </c>
      <c r="B5" s="118" t="s">
        <v>157</v>
      </c>
      <c r="C5" s="119"/>
      <c r="D5" s="103"/>
      <c r="E5" s="105"/>
      <c r="F5" s="105"/>
      <c r="G5" s="107"/>
      <c r="I5" s="25">
        <f>I4+1</f>
        <v>2</v>
      </c>
      <c r="J5" s="27">
        <f>J4-(J$4-30)/(J$3-1)</f>
        <v>491.60714285714283</v>
      </c>
      <c r="K5" s="1"/>
      <c r="L5" s="25">
        <f>L4+1</f>
        <v>2</v>
      </c>
      <c r="M5" s="26">
        <f t="shared" ref="M5:M23" si="0">M4-(M$4-332)/(M$3)</f>
        <v>558.1</v>
      </c>
    </row>
    <row r="6" spans="1:13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25">
        <f t="shared" ref="I6:I60" si="1">I5+1</f>
        <v>3</v>
      </c>
      <c r="J6" s="27">
        <f t="shared" ref="J6:J60" si="2">J5-(J$4-30)/(J$3-1)</f>
        <v>483.21428571428567</v>
      </c>
      <c r="K6" s="1"/>
      <c r="L6" s="25">
        <f t="shared" ref="L6:L23" si="3">L5+1</f>
        <v>3</v>
      </c>
      <c r="M6" s="26">
        <f t="shared" si="0"/>
        <v>546.20000000000005</v>
      </c>
    </row>
    <row r="7" spans="1:13" ht="15" customHeight="1" x14ac:dyDescent="0.15">
      <c r="A7" s="99" t="s">
        <v>135</v>
      </c>
      <c r="B7" s="120" t="s">
        <v>4</v>
      </c>
      <c r="C7" s="121"/>
      <c r="D7" s="102"/>
      <c r="E7" s="108"/>
      <c r="F7" s="102"/>
      <c r="G7" s="109"/>
      <c r="I7" s="25">
        <f t="shared" si="1"/>
        <v>4</v>
      </c>
      <c r="J7" s="27">
        <f t="shared" si="2"/>
        <v>474.8214285714285</v>
      </c>
      <c r="K7" s="1"/>
      <c r="L7" s="25">
        <f t="shared" si="3"/>
        <v>4</v>
      </c>
      <c r="M7" s="26">
        <f t="shared" si="0"/>
        <v>534.30000000000007</v>
      </c>
    </row>
    <row r="8" spans="1:13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25">
        <f t="shared" si="1"/>
        <v>5</v>
      </c>
      <c r="J8" s="27">
        <f t="shared" si="2"/>
        <v>466.42857142857133</v>
      </c>
      <c r="K8" s="1"/>
      <c r="L8" s="25">
        <f t="shared" si="3"/>
        <v>5</v>
      </c>
      <c r="M8" s="26">
        <f t="shared" si="0"/>
        <v>522.40000000000009</v>
      </c>
    </row>
    <row r="9" spans="1:13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1"/>
        <v>6</v>
      </c>
      <c r="J9" s="27">
        <f t="shared" si="2"/>
        <v>458.03571428571416</v>
      </c>
      <c r="K9" s="1"/>
      <c r="L9" s="25">
        <f t="shared" si="3"/>
        <v>6</v>
      </c>
      <c r="M9" s="26">
        <f t="shared" si="0"/>
        <v>510.50000000000011</v>
      </c>
    </row>
    <row r="10" spans="1:13" ht="15" customHeight="1" x14ac:dyDescent="0.15">
      <c r="A10" s="212"/>
      <c r="B10" s="205">
        <f>J2</f>
        <v>500</v>
      </c>
      <c r="C10" s="205"/>
      <c r="D10" s="205">
        <f>M2</f>
        <v>570</v>
      </c>
      <c r="E10" s="205"/>
      <c r="F10" s="200"/>
      <c r="G10" s="203"/>
      <c r="I10" s="25">
        <f t="shared" si="1"/>
        <v>7</v>
      </c>
      <c r="J10" s="27">
        <f t="shared" si="2"/>
        <v>449.642857142857</v>
      </c>
      <c r="K10" s="1"/>
      <c r="L10" s="25">
        <f t="shared" si="3"/>
        <v>7</v>
      </c>
      <c r="M10" s="26">
        <f t="shared" si="0"/>
        <v>498.60000000000014</v>
      </c>
    </row>
    <row r="11" spans="1:13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57</v>
      </c>
      <c r="I11" s="25">
        <f t="shared" si="1"/>
        <v>8</v>
      </c>
      <c r="J11" s="27">
        <f t="shared" si="2"/>
        <v>441.24999999999983</v>
      </c>
      <c r="K11" s="1"/>
      <c r="L11" s="25">
        <f t="shared" si="3"/>
        <v>8</v>
      </c>
      <c r="M11" s="26">
        <f t="shared" si="0"/>
        <v>486.70000000000016</v>
      </c>
    </row>
    <row r="12" spans="1:13" ht="15" customHeight="1" x14ac:dyDescent="0.15">
      <c r="A12" s="78" t="s">
        <v>28</v>
      </c>
      <c r="B12" s="77">
        <v>5</v>
      </c>
      <c r="C12" s="77">
        <v>466</v>
      </c>
      <c r="D12" s="29">
        <v>3</v>
      </c>
      <c r="E12" s="30">
        <v>546</v>
      </c>
      <c r="F12" s="79">
        <f>LARGE((C12,E12),1)</f>
        <v>546</v>
      </c>
      <c r="G12" s="29">
        <v>3</v>
      </c>
      <c r="I12" s="25">
        <f t="shared" si="1"/>
        <v>9</v>
      </c>
      <c r="J12" s="27">
        <f t="shared" si="2"/>
        <v>432.85714285714266</v>
      </c>
      <c r="K12" s="1"/>
      <c r="L12" s="25">
        <f t="shared" si="3"/>
        <v>9</v>
      </c>
      <c r="M12" s="26">
        <f t="shared" si="0"/>
        <v>474.80000000000018</v>
      </c>
    </row>
    <row r="13" spans="1:13" ht="15" customHeight="1" x14ac:dyDescent="0.15">
      <c r="A13" s="78" t="s">
        <v>34</v>
      </c>
      <c r="B13" s="77">
        <v>18</v>
      </c>
      <c r="C13" s="77">
        <v>357</v>
      </c>
      <c r="D13" s="29">
        <v>4</v>
      </c>
      <c r="E13" s="30">
        <v>534</v>
      </c>
      <c r="F13" s="79">
        <f>LARGE((C13,E13),1)</f>
        <v>534</v>
      </c>
      <c r="G13" s="29">
        <v>4</v>
      </c>
      <c r="H13" s="16"/>
      <c r="I13" s="25">
        <f t="shared" si="1"/>
        <v>10</v>
      </c>
      <c r="J13" s="27">
        <f t="shared" si="2"/>
        <v>424.4642857142855</v>
      </c>
      <c r="K13" s="1"/>
      <c r="L13" s="25">
        <f t="shared" si="3"/>
        <v>10</v>
      </c>
      <c r="M13" s="26">
        <f t="shared" si="0"/>
        <v>462.9000000000002</v>
      </c>
    </row>
    <row r="14" spans="1:13" ht="15" customHeight="1" x14ac:dyDescent="0.15">
      <c r="A14" s="61" t="s">
        <v>146</v>
      </c>
      <c r="B14" s="77">
        <v>6</v>
      </c>
      <c r="C14" s="77">
        <v>458</v>
      </c>
      <c r="D14" s="29">
        <v>5</v>
      </c>
      <c r="E14" s="30">
        <v>522</v>
      </c>
      <c r="F14" s="79">
        <f>LARGE((C14,E14),1)</f>
        <v>522</v>
      </c>
      <c r="G14" s="29">
        <v>5</v>
      </c>
      <c r="H14" s="16"/>
      <c r="I14" s="25">
        <f t="shared" si="1"/>
        <v>11</v>
      </c>
      <c r="J14" s="27">
        <f t="shared" si="2"/>
        <v>416.07142857142833</v>
      </c>
      <c r="K14" s="1"/>
      <c r="L14" s="25">
        <f t="shared" si="3"/>
        <v>11</v>
      </c>
      <c r="M14" s="26">
        <f t="shared" si="0"/>
        <v>451.00000000000023</v>
      </c>
    </row>
    <row r="15" spans="1:13" ht="15" customHeight="1" x14ac:dyDescent="0.15">
      <c r="A15" s="78" t="s">
        <v>30</v>
      </c>
      <c r="B15" s="77">
        <v>12</v>
      </c>
      <c r="C15" s="77">
        <v>408</v>
      </c>
      <c r="D15" s="29">
        <v>6</v>
      </c>
      <c r="E15" s="30">
        <v>511</v>
      </c>
      <c r="F15" s="79">
        <f>LARGE((C15,E15),1)</f>
        <v>511</v>
      </c>
      <c r="G15" s="29">
        <v>6</v>
      </c>
      <c r="H15" s="16"/>
      <c r="I15" s="25">
        <f t="shared" si="1"/>
        <v>12</v>
      </c>
      <c r="J15" s="27">
        <f t="shared" si="2"/>
        <v>407.67857142857116</v>
      </c>
      <c r="K15" s="1"/>
      <c r="L15" s="25">
        <f t="shared" si="3"/>
        <v>12</v>
      </c>
      <c r="M15" s="26">
        <f t="shared" si="0"/>
        <v>439.10000000000025</v>
      </c>
    </row>
    <row r="16" spans="1:13" ht="15" customHeight="1" x14ac:dyDescent="0.15">
      <c r="A16" s="61" t="s">
        <v>37</v>
      </c>
      <c r="B16" s="77">
        <v>14</v>
      </c>
      <c r="C16" s="77">
        <v>391</v>
      </c>
      <c r="D16" s="29">
        <v>11</v>
      </c>
      <c r="E16" s="30">
        <v>451</v>
      </c>
      <c r="F16" s="79">
        <f>LARGE((C16,E16),1)</f>
        <v>451</v>
      </c>
      <c r="G16" s="29">
        <v>11</v>
      </c>
      <c r="H16" s="16"/>
      <c r="I16" s="25">
        <f t="shared" si="1"/>
        <v>13</v>
      </c>
      <c r="J16" s="27">
        <f t="shared" si="2"/>
        <v>399.28571428571399</v>
      </c>
      <c r="K16" s="1"/>
      <c r="L16" s="25">
        <f t="shared" si="3"/>
        <v>13</v>
      </c>
      <c r="M16" s="26">
        <f t="shared" si="0"/>
        <v>427.20000000000027</v>
      </c>
    </row>
    <row r="17" spans="1:13" x14ac:dyDescent="0.15">
      <c r="A17" s="78" t="s">
        <v>35</v>
      </c>
      <c r="B17" s="77">
        <v>24</v>
      </c>
      <c r="C17" s="77">
        <v>307</v>
      </c>
      <c r="D17" s="32">
        <v>13</v>
      </c>
      <c r="E17" s="7">
        <v>427</v>
      </c>
      <c r="F17" s="79">
        <f>LARGE((C17,E17),1)</f>
        <v>427</v>
      </c>
      <c r="G17" s="32">
        <v>13</v>
      </c>
      <c r="H17" s="16"/>
      <c r="I17" s="25">
        <f t="shared" si="1"/>
        <v>14</v>
      </c>
      <c r="J17" s="27">
        <f t="shared" si="2"/>
        <v>390.89285714285683</v>
      </c>
      <c r="K17" s="1"/>
      <c r="L17" s="25">
        <f t="shared" si="3"/>
        <v>14</v>
      </c>
      <c r="M17" s="26">
        <f t="shared" si="0"/>
        <v>415.3000000000003</v>
      </c>
    </row>
    <row r="18" spans="1:13" x14ac:dyDescent="0.15">
      <c r="A18" s="78" t="s">
        <v>39</v>
      </c>
      <c r="B18" s="77">
        <v>2</v>
      </c>
      <c r="C18" s="77">
        <v>492</v>
      </c>
      <c r="D18" s="29">
        <v>18</v>
      </c>
      <c r="E18" s="30">
        <v>368</v>
      </c>
      <c r="F18" s="79">
        <f>LARGE((C18,E18),1)</f>
        <v>492</v>
      </c>
      <c r="G18" s="29">
        <v>18</v>
      </c>
      <c r="H18" s="16"/>
      <c r="I18" s="25">
        <f t="shared" si="1"/>
        <v>15</v>
      </c>
      <c r="J18" s="27">
        <f t="shared" si="2"/>
        <v>382.49999999999966</v>
      </c>
      <c r="K18" s="1"/>
      <c r="L18" s="25">
        <f t="shared" si="3"/>
        <v>15</v>
      </c>
      <c r="M18" s="26">
        <f t="shared" si="0"/>
        <v>403.40000000000032</v>
      </c>
    </row>
    <row r="19" spans="1:13" x14ac:dyDescent="0.15">
      <c r="A19" s="78" t="s">
        <v>40</v>
      </c>
      <c r="B19" s="30">
        <v>30</v>
      </c>
      <c r="C19" s="30">
        <v>256.60714285714215</v>
      </c>
      <c r="D19" s="28"/>
      <c r="E19" s="77"/>
      <c r="F19" s="79">
        <f>LARGE((C19,E19),1)</f>
        <v>256.60714285714215</v>
      </c>
      <c r="G19" s="29">
        <v>30</v>
      </c>
      <c r="H19" s="31"/>
      <c r="I19" s="25">
        <f t="shared" si="1"/>
        <v>16</v>
      </c>
      <c r="J19" s="27">
        <f t="shared" si="2"/>
        <v>374.10714285714249</v>
      </c>
      <c r="K19" s="1"/>
      <c r="L19" s="25">
        <f t="shared" si="3"/>
        <v>16</v>
      </c>
      <c r="M19" s="26">
        <f t="shared" si="0"/>
        <v>391.50000000000034</v>
      </c>
    </row>
    <row r="20" spans="1:13" x14ac:dyDescent="0.15">
      <c r="A20" s="61" t="s">
        <v>57</v>
      </c>
      <c r="B20" s="30">
        <v>35</v>
      </c>
      <c r="C20" s="30">
        <v>215</v>
      </c>
      <c r="D20" s="28"/>
      <c r="E20" s="77"/>
      <c r="F20" s="79">
        <f>LARGE((C20,E20),1)</f>
        <v>215</v>
      </c>
      <c r="G20" s="29">
        <v>35</v>
      </c>
      <c r="H20" s="31"/>
      <c r="I20" s="25">
        <f t="shared" si="1"/>
        <v>17</v>
      </c>
      <c r="J20" s="27">
        <f t="shared" si="2"/>
        <v>365.71428571428532</v>
      </c>
      <c r="K20" s="1"/>
      <c r="L20" s="25">
        <f t="shared" si="3"/>
        <v>17</v>
      </c>
      <c r="M20" s="26">
        <f t="shared" si="0"/>
        <v>379.60000000000036</v>
      </c>
    </row>
    <row r="21" spans="1:13" x14ac:dyDescent="0.15">
      <c r="A21" s="78" t="s">
        <v>49</v>
      </c>
      <c r="B21" s="30">
        <v>37</v>
      </c>
      <c r="C21" s="30">
        <v>197.85714285714218</v>
      </c>
      <c r="D21" s="28"/>
      <c r="E21" s="77"/>
      <c r="F21" s="79">
        <f>LARGE((C21,E21),1)</f>
        <v>197.85714285714218</v>
      </c>
      <c r="G21" s="29">
        <v>37</v>
      </c>
      <c r="H21" s="31"/>
      <c r="I21" s="25">
        <f t="shared" si="1"/>
        <v>18</v>
      </c>
      <c r="J21" s="27">
        <f t="shared" si="2"/>
        <v>357.32142857142816</v>
      </c>
      <c r="K21" s="1"/>
      <c r="L21" s="25">
        <f t="shared" si="3"/>
        <v>18</v>
      </c>
      <c r="M21" s="26">
        <f t="shared" si="0"/>
        <v>367.70000000000039</v>
      </c>
    </row>
    <row r="22" spans="1:13" x14ac:dyDescent="0.15">
      <c r="A22" s="80" t="s">
        <v>54</v>
      </c>
      <c r="B22" s="30">
        <v>40</v>
      </c>
      <c r="C22" s="30">
        <v>172.67857142857076</v>
      </c>
      <c r="D22" s="28"/>
      <c r="E22" s="77"/>
      <c r="F22" s="79">
        <f>LARGE((C22,E22),1)</f>
        <v>172.67857142857076</v>
      </c>
      <c r="G22" s="29">
        <v>40</v>
      </c>
      <c r="H22" s="33"/>
      <c r="I22" s="25">
        <f t="shared" si="1"/>
        <v>19</v>
      </c>
      <c r="J22" s="27">
        <f t="shared" si="2"/>
        <v>348.92857142857099</v>
      </c>
      <c r="K22" s="1"/>
      <c r="L22" s="25">
        <f t="shared" si="3"/>
        <v>19</v>
      </c>
      <c r="M22" s="26">
        <f t="shared" si="0"/>
        <v>355.80000000000041</v>
      </c>
    </row>
    <row r="23" spans="1:13" x14ac:dyDescent="0.15">
      <c r="A23" s="78" t="s">
        <v>53</v>
      </c>
      <c r="B23" s="30">
        <v>47</v>
      </c>
      <c r="C23" s="30">
        <v>113.92857142857079</v>
      </c>
      <c r="D23" s="28"/>
      <c r="E23" s="77"/>
      <c r="F23" s="79">
        <f>LARGE((C23,E23),1)</f>
        <v>113.92857142857079</v>
      </c>
      <c r="G23" s="29">
        <v>47</v>
      </c>
      <c r="H23" s="31"/>
      <c r="I23" s="25">
        <f t="shared" si="1"/>
        <v>20</v>
      </c>
      <c r="J23" s="27">
        <f t="shared" si="2"/>
        <v>340.53571428571382</v>
      </c>
      <c r="K23" s="1"/>
      <c r="L23" s="25">
        <f t="shared" si="3"/>
        <v>20</v>
      </c>
      <c r="M23" s="26">
        <f t="shared" si="0"/>
        <v>343.90000000000043</v>
      </c>
    </row>
    <row r="24" spans="1:13" x14ac:dyDescent="0.15">
      <c r="A24" s="78" t="s">
        <v>50</v>
      </c>
      <c r="B24" s="30">
        <v>51</v>
      </c>
      <c r="C24" s="30">
        <v>80.357142857142236</v>
      </c>
      <c r="D24" s="28"/>
      <c r="E24" s="77"/>
      <c r="F24" s="79">
        <f>LARGE((C24,E24),1)</f>
        <v>80.357142857142236</v>
      </c>
      <c r="G24" s="29">
        <v>51</v>
      </c>
      <c r="H24" s="31"/>
      <c r="I24" s="25">
        <f t="shared" si="1"/>
        <v>21</v>
      </c>
      <c r="J24" s="27">
        <f t="shared" si="2"/>
        <v>332.14285714285666</v>
      </c>
      <c r="K24" s="1"/>
      <c r="M24" s="14"/>
    </row>
    <row r="25" spans="1:13" x14ac:dyDescent="0.15">
      <c r="A25" s="61" t="s">
        <v>52</v>
      </c>
      <c r="B25" s="30">
        <v>53</v>
      </c>
      <c r="C25" s="30">
        <v>63.571428571427958</v>
      </c>
      <c r="D25" s="28"/>
      <c r="E25" s="77"/>
      <c r="F25" s="79">
        <f>LARGE((C25,E25),1)</f>
        <v>63.571428571427958</v>
      </c>
      <c r="G25" s="29">
        <v>53</v>
      </c>
      <c r="H25" s="31"/>
      <c r="I25" s="25">
        <f t="shared" si="1"/>
        <v>22</v>
      </c>
      <c r="J25" s="27">
        <f t="shared" si="2"/>
        <v>323.74999999999949</v>
      </c>
      <c r="K25" s="1"/>
      <c r="M25" s="14"/>
    </row>
    <row r="26" spans="1:13" x14ac:dyDescent="0.15">
      <c r="A26" s="78" t="s">
        <v>46</v>
      </c>
      <c r="B26" s="30" t="s">
        <v>142</v>
      </c>
      <c r="C26" s="28"/>
      <c r="D26" s="28"/>
      <c r="E26" s="77"/>
      <c r="F26" s="30"/>
      <c r="G26" s="29" t="s">
        <v>142</v>
      </c>
      <c r="H26" s="31"/>
      <c r="I26" s="25">
        <f t="shared" si="1"/>
        <v>23</v>
      </c>
      <c r="J26" s="27">
        <f t="shared" si="2"/>
        <v>315.35714285714232</v>
      </c>
      <c r="K26" s="1"/>
      <c r="M26" s="14"/>
    </row>
    <row r="27" spans="1:13" x14ac:dyDescent="0.15">
      <c r="A27" s="61" t="s">
        <v>33</v>
      </c>
      <c r="B27" s="30" t="s">
        <v>142</v>
      </c>
      <c r="C27" s="28"/>
      <c r="D27" s="28"/>
      <c r="E27" s="77"/>
      <c r="F27" s="30"/>
      <c r="G27" s="29" t="s">
        <v>142</v>
      </c>
      <c r="H27" s="31"/>
      <c r="I27" s="25">
        <f t="shared" si="1"/>
        <v>24</v>
      </c>
      <c r="J27" s="27">
        <f t="shared" si="2"/>
        <v>306.96428571428515</v>
      </c>
      <c r="K27" s="1"/>
      <c r="M27" s="14"/>
    </row>
    <row r="28" spans="1:13" x14ac:dyDescent="0.15">
      <c r="A28" s="171" t="s">
        <v>36</v>
      </c>
      <c r="B28" s="172" t="s">
        <v>270</v>
      </c>
      <c r="C28" s="172"/>
      <c r="D28" s="172"/>
      <c r="E28" s="172"/>
      <c r="F28" s="173">
        <v>312</v>
      </c>
      <c r="G28" s="175" t="str">
        <f>B28</f>
        <v>25 out of 61</v>
      </c>
      <c r="H28" s="31" t="s">
        <v>271</v>
      </c>
      <c r="I28" s="25">
        <f t="shared" si="1"/>
        <v>25</v>
      </c>
      <c r="J28" s="27">
        <f t="shared" si="2"/>
        <v>298.57142857142799</v>
      </c>
      <c r="K28" s="1"/>
      <c r="M28" s="14"/>
    </row>
    <row r="29" spans="1:13" x14ac:dyDescent="0.15">
      <c r="H29" s="16"/>
      <c r="I29" s="25">
        <f t="shared" si="1"/>
        <v>26</v>
      </c>
      <c r="J29" s="27">
        <f t="shared" si="2"/>
        <v>290.17857142857082</v>
      </c>
      <c r="K29" s="1"/>
      <c r="M29" s="14"/>
    </row>
    <row r="30" spans="1:13" x14ac:dyDescent="0.15">
      <c r="H30" s="16"/>
      <c r="I30" s="25">
        <f t="shared" si="1"/>
        <v>27</v>
      </c>
      <c r="J30" s="27">
        <f t="shared" si="2"/>
        <v>281.78571428571365</v>
      </c>
      <c r="K30" s="1"/>
      <c r="M30" s="14"/>
    </row>
    <row r="31" spans="1:13" x14ac:dyDescent="0.15">
      <c r="H31" s="16"/>
      <c r="I31" s="25">
        <f t="shared" si="1"/>
        <v>28</v>
      </c>
      <c r="J31" s="27">
        <f t="shared" si="2"/>
        <v>273.39285714285649</v>
      </c>
      <c r="K31" s="1"/>
      <c r="M31" s="14"/>
    </row>
    <row r="32" spans="1:13" x14ac:dyDescent="0.15">
      <c r="H32" s="16"/>
      <c r="I32" s="25">
        <f t="shared" si="1"/>
        <v>29</v>
      </c>
      <c r="J32" s="27">
        <f t="shared" si="2"/>
        <v>264.99999999999932</v>
      </c>
      <c r="K32" s="1"/>
      <c r="M32" s="14"/>
    </row>
    <row r="33" spans="9:13" x14ac:dyDescent="0.15">
      <c r="I33" s="25">
        <f t="shared" si="1"/>
        <v>30</v>
      </c>
      <c r="J33" s="27">
        <f t="shared" si="2"/>
        <v>256.60714285714215</v>
      </c>
      <c r="K33" s="1"/>
      <c r="M33" s="14"/>
    </row>
    <row r="34" spans="9:13" x14ac:dyDescent="0.15">
      <c r="I34" s="25">
        <f t="shared" si="1"/>
        <v>31</v>
      </c>
      <c r="J34" s="27">
        <f t="shared" si="2"/>
        <v>248.21428571428501</v>
      </c>
      <c r="K34" s="1"/>
      <c r="M34" s="14"/>
    </row>
    <row r="35" spans="9:13" x14ac:dyDescent="0.15">
      <c r="I35" s="25">
        <f t="shared" si="1"/>
        <v>32</v>
      </c>
      <c r="J35" s="27">
        <f t="shared" si="2"/>
        <v>239.82142857142787</v>
      </c>
      <c r="K35" s="1"/>
      <c r="M35" s="14"/>
    </row>
    <row r="36" spans="9:13" x14ac:dyDescent="0.15">
      <c r="I36" s="25">
        <f t="shared" si="1"/>
        <v>33</v>
      </c>
      <c r="J36" s="27">
        <f t="shared" si="2"/>
        <v>231.42857142857073</v>
      </c>
      <c r="K36" s="1"/>
      <c r="M36" s="14"/>
    </row>
    <row r="37" spans="9:13" x14ac:dyDescent="0.15">
      <c r="I37" s="25">
        <f t="shared" si="1"/>
        <v>34</v>
      </c>
      <c r="J37" s="27">
        <f t="shared" si="2"/>
        <v>223.0357142857136</v>
      </c>
      <c r="K37" s="1"/>
      <c r="M37" s="14"/>
    </row>
    <row r="38" spans="9:13" x14ac:dyDescent="0.15">
      <c r="I38" s="25">
        <f t="shared" si="1"/>
        <v>35</v>
      </c>
      <c r="J38" s="27">
        <f t="shared" si="2"/>
        <v>214.64285714285646</v>
      </c>
      <c r="K38" s="1"/>
      <c r="M38" s="14"/>
    </row>
    <row r="39" spans="9:13" x14ac:dyDescent="0.15">
      <c r="I39" s="25">
        <f t="shared" si="1"/>
        <v>36</v>
      </c>
      <c r="J39" s="27">
        <f t="shared" si="2"/>
        <v>206.24999999999932</v>
      </c>
      <c r="K39" s="1"/>
      <c r="M39" s="14"/>
    </row>
    <row r="40" spans="9:13" x14ac:dyDescent="0.15">
      <c r="I40" s="25">
        <f t="shared" si="1"/>
        <v>37</v>
      </c>
      <c r="J40" s="27">
        <f t="shared" si="2"/>
        <v>197.85714285714218</v>
      </c>
      <c r="K40" s="1"/>
      <c r="M40" s="14"/>
    </row>
    <row r="41" spans="9:13" x14ac:dyDescent="0.15">
      <c r="I41" s="25">
        <f t="shared" si="1"/>
        <v>38</v>
      </c>
      <c r="J41" s="27">
        <f t="shared" si="2"/>
        <v>189.46428571428504</v>
      </c>
      <c r="K41" s="1"/>
      <c r="M41" s="14"/>
    </row>
    <row r="42" spans="9:13" x14ac:dyDescent="0.15">
      <c r="I42" s="25">
        <f t="shared" si="1"/>
        <v>39</v>
      </c>
      <c r="J42" s="27">
        <f t="shared" si="2"/>
        <v>181.0714285714279</v>
      </c>
      <c r="K42" s="1"/>
      <c r="M42" s="14"/>
    </row>
    <row r="43" spans="9:13" x14ac:dyDescent="0.15">
      <c r="I43" s="25">
        <f t="shared" si="1"/>
        <v>40</v>
      </c>
      <c r="J43" s="27">
        <f t="shared" si="2"/>
        <v>172.67857142857076</v>
      </c>
      <c r="K43" s="1"/>
      <c r="M43" s="14"/>
    </row>
    <row r="44" spans="9:13" x14ac:dyDescent="0.15">
      <c r="I44" s="25">
        <f t="shared" si="1"/>
        <v>41</v>
      </c>
      <c r="J44" s="27">
        <f t="shared" si="2"/>
        <v>164.28571428571362</v>
      </c>
      <c r="K44" s="1"/>
      <c r="M44" s="14"/>
    </row>
    <row r="45" spans="9:13" x14ac:dyDescent="0.15">
      <c r="I45" s="25">
        <f t="shared" si="1"/>
        <v>42</v>
      </c>
      <c r="J45" s="27">
        <f t="shared" si="2"/>
        <v>155.89285714285649</v>
      </c>
      <c r="K45" s="1"/>
      <c r="M45" s="14"/>
    </row>
    <row r="46" spans="9:13" x14ac:dyDescent="0.15">
      <c r="I46" s="25">
        <f t="shared" si="1"/>
        <v>43</v>
      </c>
      <c r="J46" s="27">
        <f t="shared" si="2"/>
        <v>147.49999999999935</v>
      </c>
      <c r="K46" s="1"/>
      <c r="M46" s="14"/>
    </row>
    <row r="47" spans="9:13" x14ac:dyDescent="0.15">
      <c r="I47" s="25">
        <f t="shared" si="1"/>
        <v>44</v>
      </c>
      <c r="J47" s="27">
        <f t="shared" si="2"/>
        <v>139.10714285714221</v>
      </c>
      <c r="K47" s="1"/>
      <c r="M47" s="14"/>
    </row>
    <row r="48" spans="9:13" x14ac:dyDescent="0.15">
      <c r="I48" s="25">
        <f t="shared" si="1"/>
        <v>45</v>
      </c>
      <c r="J48" s="27">
        <f t="shared" si="2"/>
        <v>130.71428571428507</v>
      </c>
      <c r="K48" s="1"/>
      <c r="M48" s="14"/>
    </row>
    <row r="49" spans="9:13" x14ac:dyDescent="0.15">
      <c r="I49" s="25">
        <f t="shared" si="1"/>
        <v>46</v>
      </c>
      <c r="J49" s="27">
        <f t="shared" si="2"/>
        <v>122.32142857142793</v>
      </c>
      <c r="K49" s="1"/>
      <c r="M49" s="14"/>
    </row>
    <row r="50" spans="9:13" x14ac:dyDescent="0.15">
      <c r="I50" s="25">
        <f t="shared" si="1"/>
        <v>47</v>
      </c>
      <c r="J50" s="27">
        <f t="shared" si="2"/>
        <v>113.92857142857079</v>
      </c>
      <c r="K50" s="1"/>
      <c r="M50" s="14"/>
    </row>
    <row r="51" spans="9:13" x14ac:dyDescent="0.15">
      <c r="I51" s="25">
        <f t="shared" si="1"/>
        <v>48</v>
      </c>
      <c r="J51" s="27">
        <f t="shared" si="2"/>
        <v>105.53571428571365</v>
      </c>
      <c r="K51" s="1"/>
      <c r="M51" s="14"/>
    </row>
    <row r="52" spans="9:13" x14ac:dyDescent="0.15">
      <c r="I52" s="25">
        <f t="shared" si="1"/>
        <v>49</v>
      </c>
      <c r="J52" s="27">
        <f t="shared" si="2"/>
        <v>97.142857142856514</v>
      </c>
      <c r="K52" s="1"/>
      <c r="M52" s="14"/>
    </row>
    <row r="53" spans="9:13" x14ac:dyDescent="0.15">
      <c r="I53" s="25">
        <f t="shared" si="1"/>
        <v>50</v>
      </c>
      <c r="J53" s="27">
        <f t="shared" si="2"/>
        <v>88.749999999999375</v>
      </c>
      <c r="K53" s="1"/>
      <c r="M53" s="14"/>
    </row>
    <row r="54" spans="9:13" x14ac:dyDescent="0.15">
      <c r="I54" s="25">
        <f t="shared" si="1"/>
        <v>51</v>
      </c>
      <c r="J54" s="27">
        <f t="shared" si="2"/>
        <v>80.357142857142236</v>
      </c>
      <c r="K54" s="1"/>
      <c r="M54" s="14"/>
    </row>
    <row r="55" spans="9:13" x14ac:dyDescent="0.15">
      <c r="I55" s="25">
        <f t="shared" si="1"/>
        <v>52</v>
      </c>
      <c r="J55" s="27">
        <f t="shared" si="2"/>
        <v>71.964285714285097</v>
      </c>
      <c r="K55" s="1"/>
      <c r="M55" s="14"/>
    </row>
    <row r="56" spans="9:13" x14ac:dyDescent="0.15">
      <c r="I56" s="25">
        <f t="shared" si="1"/>
        <v>53</v>
      </c>
      <c r="J56" s="27">
        <f t="shared" si="2"/>
        <v>63.571428571427958</v>
      </c>
      <c r="K56" s="1"/>
      <c r="M56" s="14"/>
    </row>
    <row r="57" spans="9:13" x14ac:dyDescent="0.15">
      <c r="I57" s="25">
        <f t="shared" si="1"/>
        <v>54</v>
      </c>
      <c r="J57" s="27">
        <f t="shared" si="2"/>
        <v>55.17857142857082</v>
      </c>
      <c r="K57" s="1"/>
      <c r="M57" s="14"/>
    </row>
    <row r="58" spans="9:13" x14ac:dyDescent="0.15">
      <c r="I58" s="25">
        <f t="shared" si="1"/>
        <v>55</v>
      </c>
      <c r="J58" s="27">
        <f t="shared" si="2"/>
        <v>46.785714285713681</v>
      </c>
      <c r="K58" s="1"/>
      <c r="M58" s="14"/>
    </row>
    <row r="59" spans="9:13" x14ac:dyDescent="0.15">
      <c r="I59" s="25">
        <f t="shared" si="1"/>
        <v>56</v>
      </c>
      <c r="J59" s="27">
        <f t="shared" si="2"/>
        <v>38.392857142856542</v>
      </c>
      <c r="K59" s="1"/>
      <c r="M59" s="14"/>
    </row>
    <row r="60" spans="9:13" x14ac:dyDescent="0.15">
      <c r="I60" s="25">
        <f t="shared" si="1"/>
        <v>57</v>
      </c>
      <c r="J60" s="27">
        <f t="shared" si="2"/>
        <v>29.9999999999994</v>
      </c>
      <c r="K60" s="1"/>
      <c r="M60" s="14"/>
    </row>
  </sheetData>
  <mergeCells count="13">
    <mergeCell ref="B10:C10"/>
    <mergeCell ref="D10:E10"/>
    <mergeCell ref="I1:J1"/>
    <mergeCell ref="L1:M1"/>
    <mergeCell ref="A1:G2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238" priority="31"/>
    <cfRule type="duplicateValues" dxfId="237" priority="32"/>
    <cfRule type="duplicateValues" dxfId="236" priority="33"/>
    <cfRule type="duplicateValues" dxfId="235" priority="34"/>
    <cfRule type="duplicateValues" dxfId="234" priority="35"/>
  </conditionalFormatting>
  <conditionalFormatting sqref="A16">
    <cfRule type="duplicateValues" dxfId="233" priority="26"/>
    <cfRule type="duplicateValues" dxfId="232" priority="27"/>
    <cfRule type="duplicateValues" dxfId="231" priority="28"/>
    <cfRule type="duplicateValues" dxfId="230" priority="29"/>
    <cfRule type="duplicateValues" dxfId="229" priority="30"/>
  </conditionalFormatting>
  <conditionalFormatting sqref="A18">
    <cfRule type="duplicateValues" dxfId="228" priority="21"/>
    <cfRule type="duplicateValues" dxfId="227" priority="22"/>
    <cfRule type="duplicateValues" dxfId="226" priority="23"/>
    <cfRule type="duplicateValues" dxfId="225" priority="24"/>
    <cfRule type="duplicateValues" dxfId="224" priority="25"/>
  </conditionalFormatting>
  <conditionalFormatting sqref="A19">
    <cfRule type="duplicateValues" dxfId="223" priority="16"/>
    <cfRule type="duplicateValues" dxfId="222" priority="17"/>
    <cfRule type="duplicateValues" dxfId="221" priority="18"/>
    <cfRule type="duplicateValues" dxfId="220" priority="19"/>
    <cfRule type="duplicateValues" dxfId="219" priority="20"/>
  </conditionalFormatting>
  <conditionalFormatting sqref="A20">
    <cfRule type="duplicateValues" dxfId="218" priority="1"/>
    <cfRule type="duplicateValues" dxfId="217" priority="2"/>
    <cfRule type="duplicateValues" dxfId="216" priority="3"/>
    <cfRule type="duplicateValues" dxfId="215" priority="4"/>
    <cfRule type="duplicateValues" dxfId="214" priority="5"/>
  </conditionalFormatting>
  <conditionalFormatting sqref="A21">
    <cfRule type="duplicateValues" dxfId="213" priority="36"/>
    <cfRule type="duplicateValues" dxfId="212" priority="37"/>
    <cfRule type="duplicateValues" dxfId="211" priority="38"/>
    <cfRule type="duplicateValues" dxfId="210" priority="39"/>
    <cfRule type="duplicateValues" dxfId="209" priority="40"/>
  </conditionalFormatting>
  <conditionalFormatting sqref="A22:A25">
    <cfRule type="duplicateValues" dxfId="208" priority="41"/>
    <cfRule type="duplicateValues" dxfId="207" priority="42"/>
    <cfRule type="duplicateValues" dxfId="206" priority="43"/>
    <cfRule type="duplicateValues" dxfId="205" priority="44"/>
    <cfRule type="duplicateValues" dxfId="204" priority="45"/>
  </conditionalFormatting>
  <conditionalFormatting sqref="A25:A26">
    <cfRule type="duplicateValues" dxfId="203" priority="11"/>
    <cfRule type="duplicateValues" dxfId="202" priority="12"/>
    <cfRule type="duplicateValues" dxfId="201" priority="13"/>
    <cfRule type="duplicateValues" dxfId="200" priority="14"/>
    <cfRule type="duplicateValues" dxfId="199" priority="15"/>
  </conditionalFormatting>
  <conditionalFormatting sqref="A26:A27">
    <cfRule type="duplicateValues" dxfId="198" priority="6"/>
    <cfRule type="duplicateValues" dxfId="197" priority="7"/>
    <cfRule type="duplicateValues" dxfId="196" priority="8"/>
    <cfRule type="duplicateValues" dxfId="195" priority="9"/>
    <cfRule type="duplicateValues" dxfId="194" priority="10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77D6-8351-463E-B7E9-3BD6AF3A02D3}">
  <dimension ref="A1:N103"/>
  <sheetViews>
    <sheetView topLeftCell="A14" zoomScale="125" workbookViewId="0">
      <selection activeCell="J28" sqref="J28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675</v>
      </c>
      <c r="K2" s="1"/>
      <c r="L2" s="94" t="s">
        <v>147</v>
      </c>
      <c r="M2" s="97">
        <v>750</v>
      </c>
      <c r="N2" s="1"/>
    </row>
    <row r="3" spans="1:14" ht="15" customHeight="1" x14ac:dyDescent="0.15">
      <c r="A3" s="110" t="s">
        <v>130</v>
      </c>
      <c r="B3" s="195" t="s">
        <v>199</v>
      </c>
      <c r="C3" s="196"/>
      <c r="D3" s="101"/>
      <c r="E3" s="104"/>
      <c r="F3" s="101"/>
      <c r="G3" s="107"/>
      <c r="I3" s="95" t="s">
        <v>132</v>
      </c>
      <c r="J3" s="96">
        <v>75</v>
      </c>
      <c r="K3" s="1"/>
      <c r="L3" s="95" t="s">
        <v>132</v>
      </c>
      <c r="M3" s="96">
        <v>20</v>
      </c>
      <c r="N3" s="1"/>
    </row>
    <row r="4" spans="1:14" ht="15" customHeight="1" x14ac:dyDescent="0.15">
      <c r="A4" s="99" t="s">
        <v>131</v>
      </c>
      <c r="B4" s="118" t="s">
        <v>200</v>
      </c>
      <c r="C4" s="119"/>
      <c r="D4" s="101"/>
      <c r="E4" s="104"/>
      <c r="F4" s="101"/>
      <c r="G4" s="107"/>
      <c r="I4" s="25">
        <v>1</v>
      </c>
      <c r="J4" s="27">
        <f>J2</f>
        <v>675</v>
      </c>
      <c r="K4" s="1"/>
      <c r="L4" s="25">
        <v>1</v>
      </c>
      <c r="M4" s="26">
        <f>M2</f>
        <v>750</v>
      </c>
      <c r="N4" s="1"/>
    </row>
    <row r="5" spans="1:14" ht="15" customHeight="1" x14ac:dyDescent="0.15">
      <c r="A5" s="99" t="s">
        <v>133</v>
      </c>
      <c r="B5" s="118" t="s">
        <v>201</v>
      </c>
      <c r="C5" s="119"/>
      <c r="D5" s="103"/>
      <c r="E5" s="105"/>
      <c r="F5" s="105"/>
      <c r="G5" s="107"/>
      <c r="I5" s="25">
        <f>I4+1</f>
        <v>2</v>
      </c>
      <c r="J5" s="27">
        <f t="shared" ref="J5:J36" si="0">J4-(J$4-30)/(J$3-1)</f>
        <v>666.28378378378375</v>
      </c>
      <c r="K5" s="1"/>
      <c r="L5" s="25">
        <f>L4+1</f>
        <v>2</v>
      </c>
      <c r="M5" s="26">
        <f t="shared" ref="M5:M23" si="1">M4-(M$4-332)/(M$3)</f>
        <v>729.1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25">
        <f t="shared" ref="I6:I69" si="2">I5+1</f>
        <v>3</v>
      </c>
      <c r="J6" s="27">
        <f t="shared" si="0"/>
        <v>657.56756756756749</v>
      </c>
      <c r="K6" s="1"/>
      <c r="L6" s="25">
        <f t="shared" ref="L6:L23" si="3">L5+1</f>
        <v>3</v>
      </c>
      <c r="M6" s="26">
        <f t="shared" si="1"/>
        <v>708.2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25">
        <f t="shared" si="2"/>
        <v>4</v>
      </c>
      <c r="J7" s="27">
        <f t="shared" si="0"/>
        <v>648.85135135135124</v>
      </c>
      <c r="K7" s="1"/>
      <c r="L7" s="25">
        <f t="shared" si="3"/>
        <v>4</v>
      </c>
      <c r="M7" s="26">
        <f t="shared" si="1"/>
        <v>687.30000000000007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138</v>
      </c>
      <c r="E8" s="198"/>
      <c r="F8" s="199" t="s">
        <v>148</v>
      </c>
      <c r="G8" s="115" t="s">
        <v>139</v>
      </c>
      <c r="I8" s="25">
        <f t="shared" si="2"/>
        <v>5</v>
      </c>
      <c r="J8" s="27">
        <f t="shared" si="0"/>
        <v>640.13513513513499</v>
      </c>
      <c r="K8" s="1"/>
      <c r="L8" s="25">
        <f t="shared" si="3"/>
        <v>5</v>
      </c>
      <c r="M8" s="26">
        <f t="shared" si="1"/>
        <v>666.40000000000009</v>
      </c>
      <c r="N8" s="1"/>
    </row>
    <row r="9" spans="1:14" ht="15" customHeight="1" x14ac:dyDescent="0.15">
      <c r="A9" s="212" t="s">
        <v>150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2"/>
        <v>6</v>
      </c>
      <c r="J9" s="27">
        <f t="shared" si="0"/>
        <v>631.41891891891873</v>
      </c>
      <c r="K9" s="1"/>
      <c r="L9" s="25">
        <f t="shared" si="3"/>
        <v>6</v>
      </c>
      <c r="M9" s="26">
        <f t="shared" si="1"/>
        <v>645.50000000000011</v>
      </c>
      <c r="N9" s="1"/>
    </row>
    <row r="10" spans="1:14" ht="15" customHeight="1" x14ac:dyDescent="0.15">
      <c r="A10" s="212"/>
      <c r="B10" s="204">
        <f>J2</f>
        <v>675</v>
      </c>
      <c r="C10" s="205"/>
      <c r="D10" s="205">
        <f>M2</f>
        <v>750</v>
      </c>
      <c r="E10" s="205"/>
      <c r="F10" s="200"/>
      <c r="G10" s="203"/>
      <c r="I10" s="25">
        <f t="shared" si="2"/>
        <v>7</v>
      </c>
      <c r="J10" s="27">
        <f t="shared" si="0"/>
        <v>622.70270270270248</v>
      </c>
      <c r="K10" s="1"/>
      <c r="L10" s="25">
        <f t="shared" si="3"/>
        <v>7</v>
      </c>
      <c r="M10" s="26">
        <f t="shared" si="1"/>
        <v>624.60000000000014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75</v>
      </c>
      <c r="I11" s="25">
        <f t="shared" si="2"/>
        <v>8</v>
      </c>
      <c r="J11" s="27">
        <f t="shared" si="0"/>
        <v>613.98648648648623</v>
      </c>
      <c r="K11" s="1"/>
      <c r="L11" s="25">
        <f t="shared" si="3"/>
        <v>8</v>
      </c>
      <c r="M11" s="26">
        <f t="shared" si="1"/>
        <v>603.70000000000016</v>
      </c>
      <c r="N11" s="1"/>
    </row>
    <row r="12" spans="1:14" ht="15" customHeight="1" x14ac:dyDescent="0.15">
      <c r="A12" s="61"/>
      <c r="B12" s="77"/>
      <c r="C12" s="77" t="str">
        <f>_xlfn.IFNA(VLOOKUP(B12,$I$4:$J$110,2,FALSE),"0")</f>
        <v>0</v>
      </c>
      <c r="D12" s="29"/>
      <c r="E12" s="77" t="str">
        <f>_xlfn.IFNA(VLOOKUP(D12,$L$4:$M$23,2,FALSE),"0")</f>
        <v>0</v>
      </c>
      <c r="F12" s="79" t="str">
        <f>IFERROR(LARGE((C12,E12),1),"0")</f>
        <v>0</v>
      </c>
      <c r="G12" s="116">
        <f>IF(D12&lt;0,D12,B12)</f>
        <v>0</v>
      </c>
      <c r="I12" s="25">
        <f t="shared" si="2"/>
        <v>9</v>
      </c>
      <c r="J12" s="27">
        <f t="shared" si="0"/>
        <v>605.27027027026998</v>
      </c>
      <c r="K12" s="1"/>
      <c r="L12" s="25">
        <f t="shared" si="3"/>
        <v>9</v>
      </c>
      <c r="M12" s="26">
        <f t="shared" si="1"/>
        <v>582.80000000000018</v>
      </c>
      <c r="N12" s="1"/>
    </row>
    <row r="13" spans="1:14" ht="15" customHeight="1" x14ac:dyDescent="0.15">
      <c r="A13" s="61"/>
      <c r="B13" s="77"/>
      <c r="C13" s="77" t="str">
        <f t="shared" ref="C13:C26" si="4">_xlfn.IFNA(VLOOKUP(B13,$I$4:$J$110,2,FALSE),"0")</f>
        <v>0</v>
      </c>
      <c r="D13" s="29"/>
      <c r="E13" s="77" t="str">
        <f t="shared" ref="E13:E26" si="5">_xlfn.IFNA(VLOOKUP(D13,$L$4:$M$23,2,FALSE),"0")</f>
        <v>0</v>
      </c>
      <c r="F13" s="79" t="str">
        <f>IFERROR(LARGE((C13,E13),1),"0")</f>
        <v>0</v>
      </c>
      <c r="G13" s="116">
        <f t="shared" ref="G13:G26" si="6">IF(D13&lt;0,D13,B13)</f>
        <v>0</v>
      </c>
      <c r="H13" s="16"/>
      <c r="I13" s="25">
        <f t="shared" si="2"/>
        <v>10</v>
      </c>
      <c r="J13" s="27">
        <f t="shared" si="0"/>
        <v>596.55405405405372</v>
      </c>
      <c r="K13" s="1"/>
      <c r="L13" s="25">
        <f t="shared" si="3"/>
        <v>10</v>
      </c>
      <c r="M13" s="26">
        <f t="shared" si="1"/>
        <v>561.9000000000002</v>
      </c>
      <c r="N13" s="1"/>
    </row>
    <row r="14" spans="1:14" ht="15" customHeight="1" x14ac:dyDescent="0.15">
      <c r="A14" s="61"/>
      <c r="B14" s="77"/>
      <c r="C14" s="77" t="str">
        <f t="shared" si="4"/>
        <v>0</v>
      </c>
      <c r="D14" s="29"/>
      <c r="E14" s="77" t="str">
        <f t="shared" si="5"/>
        <v>0</v>
      </c>
      <c r="F14" s="79" t="str">
        <f>IFERROR(LARGE((C14,E14),1),"0")</f>
        <v>0</v>
      </c>
      <c r="G14" s="116">
        <f t="shared" si="6"/>
        <v>0</v>
      </c>
      <c r="H14" s="16"/>
      <c r="I14" s="25">
        <f t="shared" si="2"/>
        <v>11</v>
      </c>
      <c r="J14" s="27">
        <f t="shared" si="0"/>
        <v>587.83783783783747</v>
      </c>
      <c r="K14" s="1"/>
      <c r="L14" s="25">
        <f t="shared" si="3"/>
        <v>11</v>
      </c>
      <c r="M14" s="26">
        <f t="shared" si="1"/>
        <v>541.00000000000023</v>
      </c>
      <c r="N14" s="1"/>
    </row>
    <row r="15" spans="1:14" ht="15" customHeight="1" x14ac:dyDescent="0.15">
      <c r="A15" s="78"/>
      <c r="B15" s="77"/>
      <c r="C15" s="77" t="str">
        <f t="shared" si="4"/>
        <v>0</v>
      </c>
      <c r="D15" s="29"/>
      <c r="E15" s="77" t="str">
        <f t="shared" si="5"/>
        <v>0</v>
      </c>
      <c r="F15" s="79" t="str">
        <f>IFERROR(LARGE((C15,E15),1),"0")</f>
        <v>0</v>
      </c>
      <c r="G15" s="116">
        <f>IF(D15&lt;0,D15,B15)</f>
        <v>0</v>
      </c>
      <c r="H15" s="16"/>
      <c r="I15" s="25">
        <f t="shared" si="2"/>
        <v>12</v>
      </c>
      <c r="J15" s="27">
        <f t="shared" si="0"/>
        <v>579.12162162162122</v>
      </c>
      <c r="K15" s="1"/>
      <c r="L15" s="25">
        <f t="shared" si="3"/>
        <v>12</v>
      </c>
      <c r="M15" s="26">
        <f t="shared" si="1"/>
        <v>520.10000000000025</v>
      </c>
      <c r="N15" s="1"/>
    </row>
    <row r="16" spans="1:14" ht="15" customHeight="1" x14ac:dyDescent="0.15">
      <c r="A16" s="61"/>
      <c r="B16" s="77"/>
      <c r="C16" s="77" t="str">
        <f t="shared" si="4"/>
        <v>0</v>
      </c>
      <c r="D16" s="29"/>
      <c r="E16" s="77" t="str">
        <f t="shared" si="5"/>
        <v>0</v>
      </c>
      <c r="F16" s="79" t="str">
        <f>IFERROR(LARGE((C16,E16),1),"0")</f>
        <v>0</v>
      </c>
      <c r="G16" s="116">
        <f t="shared" si="6"/>
        <v>0</v>
      </c>
      <c r="H16" s="16"/>
      <c r="I16" s="25">
        <f t="shared" si="2"/>
        <v>13</v>
      </c>
      <c r="J16" s="27">
        <f t="shared" si="0"/>
        <v>570.40540540540496</v>
      </c>
      <c r="K16" s="1"/>
      <c r="L16" s="25">
        <f t="shared" si="3"/>
        <v>13</v>
      </c>
      <c r="M16" s="26">
        <f t="shared" si="1"/>
        <v>499.20000000000027</v>
      </c>
      <c r="N16" s="1"/>
    </row>
    <row r="17" spans="1:14" x14ac:dyDescent="0.15">
      <c r="A17" s="78"/>
      <c r="B17" s="77"/>
      <c r="C17" s="77" t="str">
        <f t="shared" si="4"/>
        <v>0</v>
      </c>
      <c r="D17" s="32"/>
      <c r="E17" s="77" t="str">
        <f t="shared" si="5"/>
        <v>0</v>
      </c>
      <c r="F17" s="79" t="str">
        <f>IFERROR(LARGE((C17,E17),1),"0")</f>
        <v>0</v>
      </c>
      <c r="G17" s="116">
        <f t="shared" si="6"/>
        <v>0</v>
      </c>
      <c r="H17" s="16"/>
      <c r="I17" s="25">
        <f t="shared" si="2"/>
        <v>14</v>
      </c>
      <c r="J17" s="27">
        <f t="shared" si="0"/>
        <v>561.68918918918871</v>
      </c>
      <c r="K17" s="1"/>
      <c r="L17" s="25">
        <f t="shared" si="3"/>
        <v>14</v>
      </c>
      <c r="M17" s="26">
        <f t="shared" si="1"/>
        <v>478.3000000000003</v>
      </c>
      <c r="N17" s="1"/>
    </row>
    <row r="18" spans="1:14" x14ac:dyDescent="0.15">
      <c r="A18" s="78"/>
      <c r="B18" s="77"/>
      <c r="C18" s="77" t="str">
        <f t="shared" si="4"/>
        <v>0</v>
      </c>
      <c r="D18" s="29"/>
      <c r="E18" s="77" t="str">
        <f t="shared" si="5"/>
        <v>0</v>
      </c>
      <c r="F18" s="79" t="str">
        <f>IFERROR(LARGE((C18,E18),1),"0")</f>
        <v>0</v>
      </c>
      <c r="G18" s="116">
        <f t="shared" si="6"/>
        <v>0</v>
      </c>
      <c r="H18" s="16"/>
      <c r="I18" s="25">
        <f t="shared" si="2"/>
        <v>15</v>
      </c>
      <c r="J18" s="27">
        <f t="shared" si="0"/>
        <v>552.97297297297246</v>
      </c>
      <c r="K18" s="1"/>
      <c r="L18" s="25">
        <f t="shared" si="3"/>
        <v>15</v>
      </c>
      <c r="M18" s="26">
        <f t="shared" si="1"/>
        <v>457.40000000000032</v>
      </c>
      <c r="N18" s="1"/>
    </row>
    <row r="19" spans="1:14" x14ac:dyDescent="0.15">
      <c r="A19" s="78"/>
      <c r="B19" s="30"/>
      <c r="C19" s="77" t="str">
        <f t="shared" si="4"/>
        <v>0</v>
      </c>
      <c r="D19" s="28"/>
      <c r="E19" s="77" t="str">
        <f t="shared" si="5"/>
        <v>0</v>
      </c>
      <c r="F19" s="79" t="str">
        <f>IFERROR(LARGE((C19,E19),1),"0")</f>
        <v>0</v>
      </c>
      <c r="G19" s="116">
        <f t="shared" si="6"/>
        <v>0</v>
      </c>
      <c r="H19" s="31"/>
      <c r="I19" s="25">
        <f t="shared" si="2"/>
        <v>16</v>
      </c>
      <c r="J19" s="27">
        <f t="shared" si="0"/>
        <v>544.2567567567562</v>
      </c>
      <c r="K19" s="1"/>
      <c r="L19" s="25">
        <f t="shared" si="3"/>
        <v>16</v>
      </c>
      <c r="M19" s="26">
        <f t="shared" si="1"/>
        <v>436.50000000000034</v>
      </c>
      <c r="N19" s="1"/>
    </row>
    <row r="20" spans="1:14" x14ac:dyDescent="0.15">
      <c r="A20" s="78"/>
      <c r="B20" s="30"/>
      <c r="C20" s="77" t="str">
        <f t="shared" si="4"/>
        <v>0</v>
      </c>
      <c r="D20" s="28"/>
      <c r="E20" s="77" t="str">
        <f t="shared" si="5"/>
        <v>0</v>
      </c>
      <c r="F20" s="79" t="str">
        <f>IFERROR(LARGE((C20,E20),1),"0")</f>
        <v>0</v>
      </c>
      <c r="G20" s="116">
        <f t="shared" si="6"/>
        <v>0</v>
      </c>
      <c r="H20" s="31"/>
      <c r="I20" s="25">
        <f t="shared" si="2"/>
        <v>17</v>
      </c>
      <c r="J20" s="27">
        <f t="shared" si="0"/>
        <v>535.54054054053995</v>
      </c>
      <c r="K20" s="1"/>
      <c r="L20" s="25">
        <f t="shared" si="3"/>
        <v>17</v>
      </c>
      <c r="M20" s="26">
        <f t="shared" si="1"/>
        <v>415.60000000000036</v>
      </c>
      <c r="N20" s="1"/>
    </row>
    <row r="21" spans="1:14" x14ac:dyDescent="0.15">
      <c r="A21" s="80"/>
      <c r="B21" s="30"/>
      <c r="C21" s="77" t="str">
        <f t="shared" si="4"/>
        <v>0</v>
      </c>
      <c r="D21" s="28"/>
      <c r="E21" s="77" t="str">
        <f t="shared" si="5"/>
        <v>0</v>
      </c>
      <c r="F21" s="79" t="str">
        <f>IFERROR(LARGE((C21,E21),1),"0")</f>
        <v>0</v>
      </c>
      <c r="G21" s="116">
        <f t="shared" si="6"/>
        <v>0</v>
      </c>
      <c r="H21" s="31"/>
      <c r="I21" s="25">
        <f t="shared" si="2"/>
        <v>18</v>
      </c>
      <c r="J21" s="27">
        <f t="shared" si="0"/>
        <v>526.8243243243237</v>
      </c>
      <c r="K21" s="1"/>
      <c r="L21" s="25">
        <f t="shared" si="3"/>
        <v>18</v>
      </c>
      <c r="M21" s="26">
        <f t="shared" si="1"/>
        <v>394.70000000000039</v>
      </c>
      <c r="N21" s="1"/>
    </row>
    <row r="22" spans="1:14" x14ac:dyDescent="0.15">
      <c r="A22" s="78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6"/>
        <v>0</v>
      </c>
      <c r="H22" s="33"/>
      <c r="I22" s="25">
        <f t="shared" si="2"/>
        <v>19</v>
      </c>
      <c r="J22" s="27">
        <f t="shared" si="0"/>
        <v>518.10810810810744</v>
      </c>
      <c r="K22" s="1"/>
      <c r="L22" s="25">
        <f t="shared" si="3"/>
        <v>19</v>
      </c>
      <c r="M22" s="26">
        <f t="shared" si="1"/>
        <v>373.80000000000041</v>
      </c>
      <c r="N22" s="1"/>
    </row>
    <row r="23" spans="1:14" x14ac:dyDescent="0.15">
      <c r="A23" s="78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6"/>
        <v>0</v>
      </c>
      <c r="H23" s="31"/>
      <c r="I23" s="25">
        <f t="shared" si="2"/>
        <v>20</v>
      </c>
      <c r="J23" s="27">
        <f t="shared" si="0"/>
        <v>509.39189189189125</v>
      </c>
      <c r="K23" s="1"/>
      <c r="L23" s="25">
        <f t="shared" si="3"/>
        <v>20</v>
      </c>
      <c r="M23" s="26">
        <f t="shared" si="1"/>
        <v>352.90000000000043</v>
      </c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6"/>
        <v>0</v>
      </c>
      <c r="H24" s="31"/>
      <c r="I24" s="25">
        <f t="shared" si="2"/>
        <v>21</v>
      </c>
      <c r="J24" s="27">
        <f t="shared" si="0"/>
        <v>500.67567567567505</v>
      </c>
      <c r="K24" s="1"/>
      <c r="M24" s="14"/>
      <c r="N24" s="1"/>
    </row>
    <row r="25" spans="1:14" x14ac:dyDescent="0.15">
      <c r="A25" s="78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6"/>
        <v>0</v>
      </c>
      <c r="H25" s="31"/>
      <c r="I25" s="25">
        <f t="shared" si="2"/>
        <v>22</v>
      </c>
      <c r="J25" s="27">
        <f t="shared" si="0"/>
        <v>491.95945945945886</v>
      </c>
      <c r="K25" s="1"/>
      <c r="M25" s="14"/>
      <c r="N25" s="1"/>
    </row>
    <row r="26" spans="1:14" x14ac:dyDescent="0.15">
      <c r="A26" s="61"/>
      <c r="B26" s="30"/>
      <c r="C26" s="77" t="str">
        <f t="shared" si="4"/>
        <v>0</v>
      </c>
      <c r="D26" s="28"/>
      <c r="E26" s="77" t="str">
        <f t="shared" si="5"/>
        <v>0</v>
      </c>
      <c r="F26" s="79" t="str">
        <f>IFERROR(LARGE((C26,E26),1),"0")</f>
        <v>0</v>
      </c>
      <c r="G26" s="116">
        <f t="shared" si="6"/>
        <v>0</v>
      </c>
      <c r="H26" s="31"/>
      <c r="I26" s="25">
        <f t="shared" si="2"/>
        <v>23</v>
      </c>
      <c r="J26" s="27">
        <f t="shared" si="0"/>
        <v>483.24324324324266</v>
      </c>
      <c r="K26" s="1"/>
      <c r="M26" s="14"/>
      <c r="N26" s="1"/>
    </row>
    <row r="27" spans="1:14" x14ac:dyDescent="0.15">
      <c r="H27" s="31"/>
      <c r="I27" s="25">
        <f t="shared" si="2"/>
        <v>24</v>
      </c>
      <c r="J27" s="27">
        <f t="shared" si="0"/>
        <v>474.52702702702646</v>
      </c>
      <c r="K27" s="1"/>
      <c r="M27" s="14"/>
      <c r="N27" s="1"/>
    </row>
    <row r="28" spans="1:14" x14ac:dyDescent="0.15">
      <c r="H28" s="31"/>
      <c r="I28" s="25">
        <f t="shared" si="2"/>
        <v>25</v>
      </c>
      <c r="J28" s="27">
        <f t="shared" si="0"/>
        <v>465.81081081081027</v>
      </c>
      <c r="K28" s="1"/>
      <c r="M28" s="14"/>
      <c r="N28" s="1"/>
    </row>
    <row r="29" spans="1:14" x14ac:dyDescent="0.15">
      <c r="H29" s="16"/>
      <c r="I29" s="25">
        <f t="shared" si="2"/>
        <v>26</v>
      </c>
      <c r="J29" s="27">
        <f t="shared" si="0"/>
        <v>457.09459459459407</v>
      </c>
      <c r="K29" s="1"/>
      <c r="M29" s="14"/>
      <c r="N29" s="1"/>
    </row>
    <row r="30" spans="1:14" x14ac:dyDescent="0.15">
      <c r="H30" s="16"/>
      <c r="I30" s="25">
        <f t="shared" si="2"/>
        <v>27</v>
      </c>
      <c r="J30" s="27">
        <f t="shared" si="0"/>
        <v>448.37837837837787</v>
      </c>
      <c r="K30" s="1"/>
      <c r="M30" s="14"/>
      <c r="N30" s="1"/>
    </row>
    <row r="31" spans="1:14" x14ac:dyDescent="0.15">
      <c r="H31" s="16"/>
      <c r="I31" s="25">
        <f t="shared" si="2"/>
        <v>28</v>
      </c>
      <c r="J31" s="27">
        <f t="shared" si="0"/>
        <v>439.66216216216168</v>
      </c>
      <c r="K31" s="1"/>
      <c r="M31" s="14"/>
      <c r="N31" s="1"/>
    </row>
    <row r="32" spans="1:14" x14ac:dyDescent="0.15">
      <c r="H32" s="16"/>
      <c r="I32" s="25">
        <f t="shared" si="2"/>
        <v>29</v>
      </c>
      <c r="J32" s="27">
        <f t="shared" si="0"/>
        <v>430.94594594594548</v>
      </c>
      <c r="K32" s="1"/>
      <c r="M32" s="14"/>
      <c r="N32" s="1"/>
    </row>
    <row r="33" spans="9:14" x14ac:dyDescent="0.15">
      <c r="I33" s="25">
        <f t="shared" si="2"/>
        <v>30</v>
      </c>
      <c r="J33" s="27">
        <f t="shared" si="0"/>
        <v>422.22972972972929</v>
      </c>
      <c r="K33" s="1"/>
      <c r="M33" s="14"/>
      <c r="N33" s="1"/>
    </row>
    <row r="34" spans="9:14" x14ac:dyDescent="0.15">
      <c r="I34" s="25">
        <f t="shared" si="2"/>
        <v>31</v>
      </c>
      <c r="J34" s="27">
        <f t="shared" si="0"/>
        <v>413.51351351351309</v>
      </c>
      <c r="K34" s="1"/>
      <c r="M34" s="14"/>
      <c r="N34" s="1"/>
    </row>
    <row r="35" spans="9:14" x14ac:dyDescent="0.15">
      <c r="I35" s="25">
        <f t="shared" si="2"/>
        <v>32</v>
      </c>
      <c r="J35" s="27">
        <f t="shared" si="0"/>
        <v>404.79729729729689</v>
      </c>
      <c r="K35" s="1"/>
      <c r="M35" s="14"/>
      <c r="N35" s="1"/>
    </row>
    <row r="36" spans="9:14" x14ac:dyDescent="0.15">
      <c r="I36" s="25">
        <f t="shared" si="2"/>
        <v>33</v>
      </c>
      <c r="J36" s="27">
        <f t="shared" si="0"/>
        <v>396.0810810810807</v>
      </c>
      <c r="K36" s="1"/>
      <c r="M36" s="14"/>
      <c r="N36" s="1"/>
    </row>
    <row r="37" spans="9:14" x14ac:dyDescent="0.15">
      <c r="I37" s="25">
        <f t="shared" si="2"/>
        <v>34</v>
      </c>
      <c r="J37" s="27">
        <f t="shared" ref="J37:J68" si="7">J36-(J$4-30)/(J$3-1)</f>
        <v>387.3648648648645</v>
      </c>
      <c r="K37" s="1"/>
      <c r="M37" s="14"/>
      <c r="N37" s="1"/>
    </row>
    <row r="38" spans="9:14" x14ac:dyDescent="0.15">
      <c r="I38" s="25">
        <f t="shared" si="2"/>
        <v>35</v>
      </c>
      <c r="J38" s="27">
        <f t="shared" si="7"/>
        <v>378.6486486486483</v>
      </c>
      <c r="K38" s="1"/>
      <c r="M38" s="14"/>
      <c r="N38" s="1"/>
    </row>
    <row r="39" spans="9:14" x14ac:dyDescent="0.15">
      <c r="I39" s="25">
        <f t="shared" si="2"/>
        <v>36</v>
      </c>
      <c r="J39" s="27">
        <f t="shared" si="7"/>
        <v>369.93243243243211</v>
      </c>
      <c r="K39" s="1"/>
      <c r="M39" s="14"/>
      <c r="N39" s="1"/>
    </row>
    <row r="40" spans="9:14" x14ac:dyDescent="0.15">
      <c r="I40" s="25">
        <f t="shared" si="2"/>
        <v>37</v>
      </c>
      <c r="J40" s="27">
        <f t="shared" si="7"/>
        <v>361.21621621621591</v>
      </c>
      <c r="K40" s="1"/>
      <c r="M40" s="14"/>
      <c r="N40" s="1"/>
    </row>
    <row r="41" spans="9:14" x14ac:dyDescent="0.15">
      <c r="I41" s="25">
        <f t="shared" si="2"/>
        <v>38</v>
      </c>
      <c r="J41" s="27">
        <f t="shared" si="7"/>
        <v>352.49999999999972</v>
      </c>
      <c r="K41" s="1"/>
      <c r="M41" s="14"/>
      <c r="N41" s="1"/>
    </row>
    <row r="42" spans="9:14" x14ac:dyDescent="0.15">
      <c r="I42" s="25">
        <f t="shared" si="2"/>
        <v>39</v>
      </c>
      <c r="J42" s="27">
        <f t="shared" si="7"/>
        <v>343.78378378378352</v>
      </c>
      <c r="K42" s="1"/>
      <c r="M42" s="14"/>
      <c r="N42" s="1"/>
    </row>
    <row r="43" spans="9:14" x14ac:dyDescent="0.15">
      <c r="I43" s="25">
        <f t="shared" si="2"/>
        <v>40</v>
      </c>
      <c r="J43" s="27">
        <f t="shared" si="7"/>
        <v>335.06756756756732</v>
      </c>
      <c r="K43" s="1"/>
      <c r="M43" s="14"/>
      <c r="N43" s="1"/>
    </row>
    <row r="44" spans="9:14" x14ac:dyDescent="0.15">
      <c r="I44" s="25">
        <f t="shared" si="2"/>
        <v>41</v>
      </c>
      <c r="J44" s="27">
        <f t="shared" si="7"/>
        <v>326.35135135135113</v>
      </c>
      <c r="K44" s="1"/>
      <c r="M44" s="14"/>
      <c r="N44" s="1"/>
    </row>
    <row r="45" spans="9:14" x14ac:dyDescent="0.15">
      <c r="I45" s="25">
        <f t="shared" si="2"/>
        <v>42</v>
      </c>
      <c r="J45" s="27">
        <f t="shared" si="7"/>
        <v>317.63513513513493</v>
      </c>
      <c r="K45" s="1"/>
      <c r="M45" s="14"/>
      <c r="N45" s="1"/>
    </row>
    <row r="46" spans="9:14" x14ac:dyDescent="0.15">
      <c r="I46" s="25">
        <f t="shared" si="2"/>
        <v>43</v>
      </c>
      <c r="J46" s="27">
        <f t="shared" si="7"/>
        <v>308.91891891891873</v>
      </c>
      <c r="K46" s="1"/>
      <c r="M46" s="14"/>
      <c r="N46" s="1"/>
    </row>
    <row r="47" spans="9:14" x14ac:dyDescent="0.15">
      <c r="I47" s="25">
        <f t="shared" si="2"/>
        <v>44</v>
      </c>
      <c r="J47" s="27">
        <f t="shared" si="7"/>
        <v>300.20270270270254</v>
      </c>
      <c r="K47" s="1"/>
      <c r="M47" s="14"/>
      <c r="N47" s="1"/>
    </row>
    <row r="48" spans="9:14" x14ac:dyDescent="0.15">
      <c r="I48" s="25">
        <f t="shared" si="2"/>
        <v>45</v>
      </c>
      <c r="J48" s="27">
        <f t="shared" si="7"/>
        <v>291.48648648648634</v>
      </c>
      <c r="K48" s="1"/>
      <c r="M48" s="14"/>
      <c r="N48" s="1"/>
    </row>
    <row r="49" spans="9:14" x14ac:dyDescent="0.15">
      <c r="I49" s="25">
        <f t="shared" si="2"/>
        <v>46</v>
      </c>
      <c r="J49" s="27">
        <f t="shared" si="7"/>
        <v>282.77027027027015</v>
      </c>
      <c r="K49" s="1"/>
      <c r="M49" s="14"/>
      <c r="N49" s="1"/>
    </row>
    <row r="50" spans="9:14" x14ac:dyDescent="0.15">
      <c r="I50" s="25">
        <f t="shared" si="2"/>
        <v>47</v>
      </c>
      <c r="J50" s="27">
        <f t="shared" si="7"/>
        <v>274.05405405405395</v>
      </c>
      <c r="K50" s="1"/>
      <c r="M50" s="14"/>
      <c r="N50" s="1"/>
    </row>
    <row r="51" spans="9:14" x14ac:dyDescent="0.15">
      <c r="I51" s="25">
        <f t="shared" si="2"/>
        <v>48</v>
      </c>
      <c r="J51" s="27">
        <f t="shared" si="7"/>
        <v>265.33783783783775</v>
      </c>
      <c r="K51" s="1"/>
      <c r="M51" s="14"/>
      <c r="N51" s="1"/>
    </row>
    <row r="52" spans="9:14" x14ac:dyDescent="0.15">
      <c r="I52" s="25">
        <f t="shared" si="2"/>
        <v>49</v>
      </c>
      <c r="J52" s="27">
        <f t="shared" si="7"/>
        <v>256.62162162162156</v>
      </c>
      <c r="K52" s="1"/>
      <c r="M52" s="14"/>
      <c r="N52" s="1"/>
    </row>
    <row r="53" spans="9:14" x14ac:dyDescent="0.15">
      <c r="I53" s="25">
        <f t="shared" si="2"/>
        <v>50</v>
      </c>
      <c r="J53" s="27">
        <f t="shared" si="7"/>
        <v>247.90540540540533</v>
      </c>
      <c r="K53" s="1"/>
      <c r="M53" s="14"/>
      <c r="N53" s="1"/>
    </row>
    <row r="54" spans="9:14" x14ac:dyDescent="0.15">
      <c r="I54" s="25">
        <f t="shared" si="2"/>
        <v>51</v>
      </c>
      <c r="J54" s="27">
        <f t="shared" si="7"/>
        <v>239.18918918918911</v>
      </c>
      <c r="K54" s="1"/>
      <c r="M54" s="14"/>
      <c r="N54" s="1"/>
    </row>
    <row r="55" spans="9:14" x14ac:dyDescent="0.15">
      <c r="I55" s="25">
        <f t="shared" si="2"/>
        <v>52</v>
      </c>
      <c r="J55" s="27">
        <f t="shared" si="7"/>
        <v>230.47297297297288</v>
      </c>
      <c r="K55" s="1"/>
      <c r="M55" s="14"/>
      <c r="N55" s="1"/>
    </row>
    <row r="56" spans="9:14" x14ac:dyDescent="0.15">
      <c r="I56" s="25">
        <f t="shared" si="2"/>
        <v>53</v>
      </c>
      <c r="J56" s="27">
        <f t="shared" si="7"/>
        <v>221.75675675675666</v>
      </c>
      <c r="K56" s="1"/>
      <c r="M56" s="14"/>
      <c r="N56" s="1"/>
    </row>
    <row r="57" spans="9:14" x14ac:dyDescent="0.15">
      <c r="I57" s="25">
        <f t="shared" si="2"/>
        <v>54</v>
      </c>
      <c r="J57" s="27">
        <f t="shared" si="7"/>
        <v>213.04054054054043</v>
      </c>
      <c r="K57" s="1"/>
      <c r="M57" s="14"/>
      <c r="N57" s="1"/>
    </row>
    <row r="58" spans="9:14" x14ac:dyDescent="0.15">
      <c r="I58" s="25">
        <f t="shared" si="2"/>
        <v>55</v>
      </c>
      <c r="J58" s="27">
        <f t="shared" si="7"/>
        <v>204.32432432432421</v>
      </c>
      <c r="K58" s="1"/>
      <c r="M58" s="14"/>
      <c r="N58" s="1"/>
    </row>
    <row r="59" spans="9:14" x14ac:dyDescent="0.15">
      <c r="I59" s="25">
        <f t="shared" si="2"/>
        <v>56</v>
      </c>
      <c r="J59" s="27">
        <f t="shared" si="7"/>
        <v>195.60810810810798</v>
      </c>
      <c r="K59" s="1"/>
      <c r="M59" s="14"/>
      <c r="N59" s="1"/>
    </row>
    <row r="60" spans="9:14" x14ac:dyDescent="0.15">
      <c r="I60" s="25">
        <f t="shared" si="2"/>
        <v>57</v>
      </c>
      <c r="J60" s="27">
        <f t="shared" si="7"/>
        <v>186.89189189189176</v>
      </c>
      <c r="K60" s="1"/>
      <c r="M60" s="14"/>
      <c r="N60" s="1"/>
    </row>
    <row r="61" spans="9:14" x14ac:dyDescent="0.15">
      <c r="I61" s="25">
        <f t="shared" si="2"/>
        <v>58</v>
      </c>
      <c r="J61" s="27">
        <f t="shared" si="7"/>
        <v>178.17567567567554</v>
      </c>
    </row>
    <row r="62" spans="9:14" x14ac:dyDescent="0.15">
      <c r="I62" s="25">
        <f t="shared" si="2"/>
        <v>59</v>
      </c>
      <c r="J62" s="27">
        <f t="shared" si="7"/>
        <v>169.45945945945931</v>
      </c>
    </row>
    <row r="63" spans="9:14" x14ac:dyDescent="0.15">
      <c r="I63" s="25">
        <f t="shared" si="2"/>
        <v>60</v>
      </c>
      <c r="J63" s="27">
        <f t="shared" si="7"/>
        <v>160.74324324324309</v>
      </c>
    </row>
    <row r="64" spans="9:14" x14ac:dyDescent="0.15">
      <c r="I64" s="25">
        <f t="shared" si="2"/>
        <v>61</v>
      </c>
      <c r="J64" s="27">
        <f t="shared" si="7"/>
        <v>152.02702702702686</v>
      </c>
    </row>
    <row r="65" spans="9:10" x14ac:dyDescent="0.15">
      <c r="I65" s="25">
        <f t="shared" si="2"/>
        <v>62</v>
      </c>
      <c r="J65" s="27">
        <f t="shared" si="7"/>
        <v>143.31081081081064</v>
      </c>
    </row>
    <row r="66" spans="9:10" x14ac:dyDescent="0.15">
      <c r="I66" s="25">
        <f t="shared" si="2"/>
        <v>63</v>
      </c>
      <c r="J66" s="27">
        <f t="shared" si="7"/>
        <v>134.59459459459441</v>
      </c>
    </row>
    <row r="67" spans="9:10" x14ac:dyDescent="0.15">
      <c r="I67" s="25">
        <f t="shared" si="2"/>
        <v>64</v>
      </c>
      <c r="J67" s="27">
        <f t="shared" si="7"/>
        <v>125.8783783783782</v>
      </c>
    </row>
    <row r="68" spans="9:10" x14ac:dyDescent="0.15">
      <c r="I68" s="25">
        <f t="shared" si="2"/>
        <v>65</v>
      </c>
      <c r="J68" s="27">
        <f t="shared" si="7"/>
        <v>117.16216216216199</v>
      </c>
    </row>
    <row r="69" spans="9:10" x14ac:dyDescent="0.15">
      <c r="I69" s="25">
        <f t="shared" si="2"/>
        <v>66</v>
      </c>
      <c r="J69" s="27">
        <f t="shared" ref="J69:J103" si="8">J68-(J$4-30)/(J$3-1)</f>
        <v>108.44594594594578</v>
      </c>
    </row>
    <row r="70" spans="9:10" x14ac:dyDescent="0.15">
      <c r="I70" s="25">
        <f t="shared" ref="I70:I103" si="9">I69+1</f>
        <v>67</v>
      </c>
      <c r="J70" s="27">
        <f t="shared" si="8"/>
        <v>99.72972972972957</v>
      </c>
    </row>
    <row r="71" spans="9:10" x14ac:dyDescent="0.15">
      <c r="I71" s="25">
        <f t="shared" si="9"/>
        <v>68</v>
      </c>
      <c r="J71" s="27">
        <f t="shared" si="8"/>
        <v>91.013513513513359</v>
      </c>
    </row>
    <row r="72" spans="9:10" x14ac:dyDescent="0.15">
      <c r="I72" s="25">
        <f t="shared" si="9"/>
        <v>69</v>
      </c>
      <c r="J72" s="27">
        <f t="shared" si="8"/>
        <v>82.297297297297149</v>
      </c>
    </row>
    <row r="73" spans="9:10" x14ac:dyDescent="0.15">
      <c r="I73" s="25">
        <f t="shared" si="9"/>
        <v>70</v>
      </c>
      <c r="J73" s="27">
        <f t="shared" si="8"/>
        <v>73.581081081080939</v>
      </c>
    </row>
    <row r="74" spans="9:10" x14ac:dyDescent="0.15">
      <c r="I74" s="25">
        <f t="shared" si="9"/>
        <v>71</v>
      </c>
      <c r="J74" s="27">
        <f t="shared" si="8"/>
        <v>64.864864864864728</v>
      </c>
    </row>
    <row r="75" spans="9:10" x14ac:dyDescent="0.15">
      <c r="I75" s="25">
        <f t="shared" si="9"/>
        <v>72</v>
      </c>
      <c r="J75" s="27">
        <f t="shared" si="8"/>
        <v>56.148648648648511</v>
      </c>
    </row>
    <row r="76" spans="9:10" x14ac:dyDescent="0.15">
      <c r="I76" s="25">
        <f t="shared" si="9"/>
        <v>73</v>
      </c>
      <c r="J76" s="27">
        <f t="shared" si="8"/>
        <v>47.432432432432293</v>
      </c>
    </row>
    <row r="77" spans="9:10" x14ac:dyDescent="0.15">
      <c r="I77" s="25">
        <f t="shared" si="9"/>
        <v>74</v>
      </c>
      <c r="J77" s="27">
        <f t="shared" si="8"/>
        <v>38.716216216216075</v>
      </c>
    </row>
    <row r="78" spans="9:10" x14ac:dyDescent="0.15">
      <c r="I78" s="25">
        <f t="shared" si="9"/>
        <v>75</v>
      </c>
      <c r="J78" s="27">
        <f t="shared" si="8"/>
        <v>29.999999999999858</v>
      </c>
    </row>
    <row r="79" spans="9:10" x14ac:dyDescent="0.15">
      <c r="I79" s="25">
        <f t="shared" si="9"/>
        <v>76</v>
      </c>
      <c r="J79" s="27">
        <f t="shared" si="8"/>
        <v>21.28378378378364</v>
      </c>
    </row>
    <row r="80" spans="9:10" x14ac:dyDescent="0.15">
      <c r="I80" s="25">
        <f t="shared" si="9"/>
        <v>77</v>
      </c>
      <c r="J80" s="27">
        <f t="shared" si="8"/>
        <v>12.567567567567425</v>
      </c>
    </row>
    <row r="81" spans="9:10" x14ac:dyDescent="0.15">
      <c r="I81" s="25">
        <f t="shared" si="9"/>
        <v>78</v>
      </c>
      <c r="J81" s="27">
        <f t="shared" si="8"/>
        <v>3.8513513513512088</v>
      </c>
    </row>
    <row r="82" spans="9:10" x14ac:dyDescent="0.15">
      <c r="I82" s="25">
        <f t="shared" si="9"/>
        <v>79</v>
      </c>
      <c r="J82" s="27">
        <f t="shared" si="8"/>
        <v>-4.864864864865007</v>
      </c>
    </row>
    <row r="83" spans="9:10" x14ac:dyDescent="0.15">
      <c r="I83" s="25">
        <f t="shared" si="9"/>
        <v>80</v>
      </c>
      <c r="J83" s="27">
        <f t="shared" si="8"/>
        <v>-13.581081081081223</v>
      </c>
    </row>
    <row r="84" spans="9:10" x14ac:dyDescent="0.15">
      <c r="I84" s="25">
        <f t="shared" si="9"/>
        <v>81</v>
      </c>
      <c r="J84" s="27">
        <f t="shared" si="8"/>
        <v>-22.29729729729744</v>
      </c>
    </row>
    <row r="85" spans="9:10" x14ac:dyDescent="0.15">
      <c r="I85" s="25">
        <f t="shared" si="9"/>
        <v>82</v>
      </c>
      <c r="J85" s="27">
        <f t="shared" si="8"/>
        <v>-31.013513513513658</v>
      </c>
    </row>
    <row r="86" spans="9:10" x14ac:dyDescent="0.15">
      <c r="I86" s="25">
        <f t="shared" si="9"/>
        <v>83</v>
      </c>
      <c r="J86" s="27">
        <f t="shared" si="8"/>
        <v>-39.729729729729875</v>
      </c>
    </row>
    <row r="87" spans="9:10" x14ac:dyDescent="0.15">
      <c r="I87" s="25">
        <f t="shared" si="9"/>
        <v>84</v>
      </c>
      <c r="J87" s="27">
        <f t="shared" si="8"/>
        <v>-48.445945945946093</v>
      </c>
    </row>
    <row r="88" spans="9:10" x14ac:dyDescent="0.15">
      <c r="I88" s="25">
        <f t="shared" si="9"/>
        <v>85</v>
      </c>
      <c r="J88" s="27">
        <f t="shared" si="8"/>
        <v>-57.162162162162311</v>
      </c>
    </row>
    <row r="89" spans="9:10" x14ac:dyDescent="0.15">
      <c r="I89" s="25">
        <f t="shared" si="9"/>
        <v>86</v>
      </c>
      <c r="J89" s="27">
        <f t="shared" si="8"/>
        <v>-65.878378378378528</v>
      </c>
    </row>
    <row r="90" spans="9:10" x14ac:dyDescent="0.15">
      <c r="I90" s="25">
        <f t="shared" si="9"/>
        <v>87</v>
      </c>
      <c r="J90" s="27">
        <f t="shared" si="8"/>
        <v>-74.594594594594739</v>
      </c>
    </row>
    <row r="91" spans="9:10" x14ac:dyDescent="0.15">
      <c r="I91" s="25">
        <f t="shared" si="9"/>
        <v>88</v>
      </c>
      <c r="J91" s="27">
        <f t="shared" si="8"/>
        <v>-83.310810810810949</v>
      </c>
    </row>
    <row r="92" spans="9:10" x14ac:dyDescent="0.15">
      <c r="I92" s="25">
        <f t="shared" si="9"/>
        <v>89</v>
      </c>
      <c r="J92" s="27">
        <f t="shared" si="8"/>
        <v>-92.02702702702716</v>
      </c>
    </row>
    <row r="93" spans="9:10" x14ac:dyDescent="0.15">
      <c r="I93" s="25">
        <f t="shared" si="9"/>
        <v>90</v>
      </c>
      <c r="J93" s="27">
        <f t="shared" si="8"/>
        <v>-100.74324324324337</v>
      </c>
    </row>
    <row r="94" spans="9:10" x14ac:dyDescent="0.15">
      <c r="I94" s="25">
        <f t="shared" si="9"/>
        <v>91</v>
      </c>
      <c r="J94" s="27">
        <f t="shared" si="8"/>
        <v>-109.45945945945958</v>
      </c>
    </row>
    <row r="95" spans="9:10" x14ac:dyDescent="0.15">
      <c r="I95" s="25">
        <f t="shared" si="9"/>
        <v>92</v>
      </c>
      <c r="J95" s="27">
        <f t="shared" si="8"/>
        <v>-118.17567567567579</v>
      </c>
    </row>
    <row r="96" spans="9:10" x14ac:dyDescent="0.15">
      <c r="I96" s="25">
        <f t="shared" si="9"/>
        <v>93</v>
      </c>
      <c r="J96" s="27">
        <f t="shared" si="8"/>
        <v>-126.891891891892</v>
      </c>
    </row>
    <row r="97" spans="9:10" x14ac:dyDescent="0.15">
      <c r="I97" s="25">
        <f t="shared" si="9"/>
        <v>94</v>
      </c>
      <c r="J97" s="27">
        <f t="shared" si="8"/>
        <v>-135.60810810810821</v>
      </c>
    </row>
    <row r="98" spans="9:10" x14ac:dyDescent="0.15">
      <c r="I98" s="25">
        <f t="shared" si="9"/>
        <v>95</v>
      </c>
      <c r="J98" s="27">
        <f t="shared" si="8"/>
        <v>-144.32432432432444</v>
      </c>
    </row>
    <row r="99" spans="9:10" x14ac:dyDescent="0.15">
      <c r="I99" s="25">
        <f t="shared" si="9"/>
        <v>96</v>
      </c>
      <c r="J99" s="27">
        <f t="shared" si="8"/>
        <v>-153.04054054054066</v>
      </c>
    </row>
    <row r="100" spans="9:10" x14ac:dyDescent="0.15">
      <c r="I100" s="25">
        <f t="shared" si="9"/>
        <v>97</v>
      </c>
      <c r="J100" s="27">
        <f t="shared" si="8"/>
        <v>-161.75675675675689</v>
      </c>
    </row>
    <row r="101" spans="9:10" x14ac:dyDescent="0.15">
      <c r="I101" s="25">
        <f t="shared" si="9"/>
        <v>98</v>
      </c>
      <c r="J101" s="27">
        <f t="shared" si="8"/>
        <v>-170.47297297297311</v>
      </c>
    </row>
    <row r="102" spans="9:10" x14ac:dyDescent="0.15">
      <c r="I102" s="25">
        <f t="shared" si="9"/>
        <v>99</v>
      </c>
      <c r="J102" s="27">
        <f t="shared" si="8"/>
        <v>-179.18918918918934</v>
      </c>
    </row>
    <row r="103" spans="9:10" x14ac:dyDescent="0.15">
      <c r="I103" s="25">
        <f t="shared" si="9"/>
        <v>100</v>
      </c>
      <c r="J103" s="27">
        <f t="shared" si="8"/>
        <v>-187.90540540540556</v>
      </c>
    </row>
  </sheetData>
  <mergeCells count="13">
    <mergeCell ref="A9:A10"/>
    <mergeCell ref="L1:M1"/>
    <mergeCell ref="B8:C8"/>
    <mergeCell ref="D8:E8"/>
    <mergeCell ref="F8:F10"/>
    <mergeCell ref="B9:C9"/>
    <mergeCell ref="A1:G2"/>
    <mergeCell ref="B3:C3"/>
    <mergeCell ref="G9:G10"/>
    <mergeCell ref="D9:E9"/>
    <mergeCell ref="B10:C10"/>
    <mergeCell ref="D10:E10"/>
    <mergeCell ref="I1:J1"/>
  </mergeCells>
  <conditionalFormatting sqref="A12">
    <cfRule type="duplicateValues" dxfId="193" priority="6"/>
    <cfRule type="duplicateValues" dxfId="192" priority="7"/>
    <cfRule type="duplicateValues" dxfId="191" priority="8"/>
    <cfRule type="duplicateValues" dxfId="190" priority="9"/>
    <cfRule type="duplicateValues" dxfId="189" priority="10"/>
  </conditionalFormatting>
  <conditionalFormatting sqref="A13">
    <cfRule type="duplicateValues" dxfId="188" priority="1"/>
    <cfRule type="duplicateValues" dxfId="187" priority="2"/>
    <cfRule type="duplicateValues" dxfId="186" priority="3"/>
    <cfRule type="duplicateValues" dxfId="185" priority="4"/>
    <cfRule type="duplicateValues" dxfId="184" priority="5"/>
  </conditionalFormatting>
  <conditionalFormatting sqref="A14">
    <cfRule type="duplicateValues" dxfId="183" priority="36"/>
    <cfRule type="duplicateValues" dxfId="182" priority="37"/>
    <cfRule type="duplicateValues" dxfId="181" priority="38"/>
    <cfRule type="duplicateValues" dxfId="180" priority="39"/>
    <cfRule type="duplicateValues" dxfId="179" priority="40"/>
  </conditionalFormatting>
  <conditionalFormatting sqref="A16">
    <cfRule type="duplicateValues" dxfId="178" priority="31"/>
    <cfRule type="duplicateValues" dxfId="177" priority="32"/>
    <cfRule type="duplicateValues" dxfId="176" priority="33"/>
    <cfRule type="duplicateValues" dxfId="175" priority="34"/>
    <cfRule type="duplicateValues" dxfId="174" priority="35"/>
  </conditionalFormatting>
  <conditionalFormatting sqref="A18">
    <cfRule type="duplicateValues" dxfId="173" priority="26"/>
    <cfRule type="duplicateValues" dxfId="172" priority="27"/>
    <cfRule type="duplicateValues" dxfId="171" priority="28"/>
    <cfRule type="duplicateValues" dxfId="170" priority="29"/>
    <cfRule type="duplicateValues" dxfId="169" priority="30"/>
  </conditionalFormatting>
  <conditionalFormatting sqref="A19">
    <cfRule type="duplicateValues" dxfId="168" priority="21"/>
    <cfRule type="duplicateValues" dxfId="167" priority="22"/>
    <cfRule type="duplicateValues" dxfId="166" priority="23"/>
    <cfRule type="duplicateValues" dxfId="165" priority="24"/>
    <cfRule type="duplicateValues" dxfId="164" priority="25"/>
  </conditionalFormatting>
  <conditionalFormatting sqref="A20">
    <cfRule type="duplicateValues" dxfId="163" priority="41"/>
    <cfRule type="duplicateValues" dxfId="162" priority="42"/>
    <cfRule type="duplicateValues" dxfId="161" priority="43"/>
    <cfRule type="duplicateValues" dxfId="160" priority="44"/>
    <cfRule type="duplicateValues" dxfId="159" priority="45"/>
  </conditionalFormatting>
  <conditionalFormatting sqref="A22:A24">
    <cfRule type="duplicateValues" dxfId="158" priority="46"/>
    <cfRule type="duplicateValues" dxfId="157" priority="47"/>
    <cfRule type="duplicateValues" dxfId="156" priority="48"/>
    <cfRule type="duplicateValues" dxfId="155" priority="49"/>
    <cfRule type="duplicateValues" dxfId="154" priority="50"/>
  </conditionalFormatting>
  <conditionalFormatting sqref="A25">
    <cfRule type="duplicateValues" dxfId="153" priority="16"/>
    <cfRule type="duplicateValues" dxfId="152" priority="17"/>
    <cfRule type="duplicateValues" dxfId="151" priority="18"/>
    <cfRule type="duplicateValues" dxfId="150" priority="19"/>
    <cfRule type="duplicateValues" dxfId="149" priority="20"/>
  </conditionalFormatting>
  <conditionalFormatting sqref="A26">
    <cfRule type="duplicateValues" dxfId="148" priority="11"/>
    <cfRule type="duplicateValues" dxfId="147" priority="12"/>
    <cfRule type="duplicateValues" dxfId="146" priority="13"/>
    <cfRule type="duplicateValues" dxfId="145" priority="14"/>
    <cfRule type="duplicateValues" dxfId="144" priority="15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DE61-2DDA-4940-A5FD-5C0E3B3ABD0A}">
  <dimension ref="A1:N103"/>
  <sheetViews>
    <sheetView topLeftCell="A44" workbookViewId="0">
      <selection activeCell="J48" sqref="J48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</v>
      </c>
      <c r="C3" s="196"/>
      <c r="D3" s="101"/>
      <c r="E3" s="104"/>
      <c r="F3" s="101"/>
      <c r="G3" s="107"/>
      <c r="I3" s="95" t="s">
        <v>132</v>
      </c>
      <c r="J3" s="96">
        <v>90</v>
      </c>
      <c r="K3" s="1"/>
      <c r="L3" s="95" t="s">
        <v>132</v>
      </c>
      <c r="M3" s="96">
        <v>20</v>
      </c>
      <c r="N3" s="1"/>
    </row>
    <row r="4" spans="1:14" ht="15" customHeight="1" x14ac:dyDescent="0.15">
      <c r="A4" s="99" t="s">
        <v>131</v>
      </c>
      <c r="B4" s="118"/>
      <c r="C4" s="119"/>
      <c r="D4" s="101"/>
      <c r="E4" s="104"/>
      <c r="F4" s="101"/>
      <c r="G4" s="107"/>
      <c r="I4" s="25">
        <v>1</v>
      </c>
      <c r="J4" s="27">
        <f>J2</f>
        <v>500</v>
      </c>
      <c r="K4" s="1"/>
      <c r="L4" s="25">
        <v>1</v>
      </c>
      <c r="M4" s="26">
        <v>570</v>
      </c>
      <c r="N4" s="1"/>
    </row>
    <row r="5" spans="1:14" ht="15" customHeight="1" x14ac:dyDescent="0.15">
      <c r="A5" s="99" t="s">
        <v>133</v>
      </c>
      <c r="B5" s="118"/>
      <c r="C5" s="119"/>
      <c r="D5" s="103"/>
      <c r="E5" s="105"/>
      <c r="F5" s="105"/>
      <c r="G5" s="107"/>
      <c r="I5" s="25">
        <f>I4+1</f>
        <v>2</v>
      </c>
      <c r="J5" s="27">
        <f>J4-(J$4-30)/(J$3-1)</f>
        <v>494.71910112359552</v>
      </c>
      <c r="K5" s="1"/>
      <c r="L5" s="25">
        <f>L4+1</f>
        <v>2</v>
      </c>
      <c r="M5" s="26">
        <f t="shared" ref="M5:M23" si="0">M4-(M$4-332)/(M$3)</f>
        <v>558.1</v>
      </c>
      <c r="N5" s="1"/>
    </row>
    <row r="6" spans="1:14" ht="15" customHeight="1" x14ac:dyDescent="0.15">
      <c r="A6" s="99" t="s">
        <v>134</v>
      </c>
      <c r="B6" s="118"/>
      <c r="C6" s="119"/>
      <c r="D6" s="103"/>
      <c r="E6" s="106"/>
      <c r="F6" s="103"/>
      <c r="G6" s="107"/>
      <c r="I6" s="25">
        <f t="shared" ref="I6:I69" si="1">I5+1</f>
        <v>3</v>
      </c>
      <c r="J6" s="27">
        <f t="shared" ref="J6:J36" si="2">J5-(J$4-30)/(J$3-1)</f>
        <v>489.43820224719104</v>
      </c>
      <c r="K6" s="1"/>
      <c r="L6" s="25">
        <f t="shared" ref="L6:L23" si="3">L5+1</f>
        <v>3</v>
      </c>
      <c r="M6" s="26">
        <f t="shared" si="0"/>
        <v>546.20000000000005</v>
      </c>
      <c r="N6" s="1"/>
    </row>
    <row r="7" spans="1:14" ht="15" customHeight="1" x14ac:dyDescent="0.15">
      <c r="A7" s="99" t="s">
        <v>135</v>
      </c>
      <c r="B7" s="120"/>
      <c r="C7" s="121"/>
      <c r="D7" s="102"/>
      <c r="E7" s="108"/>
      <c r="F7" s="102"/>
      <c r="G7" s="109"/>
      <c r="I7" s="25">
        <f t="shared" si="1"/>
        <v>4</v>
      </c>
      <c r="J7" s="27">
        <f t="shared" si="2"/>
        <v>484.15730337078656</v>
      </c>
      <c r="K7" s="1"/>
      <c r="L7" s="25">
        <f t="shared" si="3"/>
        <v>4</v>
      </c>
      <c r="M7" s="26">
        <f t="shared" si="0"/>
        <v>534.30000000000007</v>
      </c>
      <c r="N7" s="1"/>
    </row>
    <row r="8" spans="1:14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25">
        <f t="shared" si="1"/>
        <v>5</v>
      </c>
      <c r="J8" s="27">
        <f t="shared" si="2"/>
        <v>478.87640449438209</v>
      </c>
      <c r="K8" s="1"/>
      <c r="L8" s="25">
        <f t="shared" si="3"/>
        <v>5</v>
      </c>
      <c r="M8" s="26">
        <f t="shared" si="0"/>
        <v>522.40000000000009</v>
      </c>
      <c r="N8" s="1"/>
    </row>
    <row r="9" spans="1:14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1"/>
        <v>6</v>
      </c>
      <c r="J9" s="27">
        <f t="shared" si="2"/>
        <v>473.59550561797761</v>
      </c>
      <c r="K9" s="1"/>
      <c r="L9" s="25">
        <f t="shared" si="3"/>
        <v>6</v>
      </c>
      <c r="M9" s="26">
        <f t="shared" si="0"/>
        <v>510.50000000000011</v>
      </c>
      <c r="N9" s="1"/>
    </row>
    <row r="10" spans="1:14" ht="15" customHeight="1" x14ac:dyDescent="0.15">
      <c r="A10" s="212"/>
      <c r="B10" s="205">
        <f>J2</f>
        <v>500</v>
      </c>
      <c r="C10" s="205"/>
      <c r="D10" s="205">
        <f>M2</f>
        <v>570</v>
      </c>
      <c r="E10" s="205"/>
      <c r="F10" s="200"/>
      <c r="G10" s="203"/>
      <c r="I10" s="25">
        <f t="shared" si="1"/>
        <v>7</v>
      </c>
      <c r="J10" s="27">
        <f t="shared" si="2"/>
        <v>468.31460674157313</v>
      </c>
      <c r="K10" s="1"/>
      <c r="L10" s="25">
        <f t="shared" si="3"/>
        <v>7</v>
      </c>
      <c r="M10" s="26">
        <f t="shared" si="0"/>
        <v>498.60000000000014</v>
      </c>
      <c r="N10" s="1"/>
    </row>
    <row r="11" spans="1:14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90</v>
      </c>
      <c r="I11" s="25">
        <f t="shared" si="1"/>
        <v>8</v>
      </c>
      <c r="J11" s="27">
        <f t="shared" si="2"/>
        <v>463.03370786516865</v>
      </c>
      <c r="K11" s="1"/>
      <c r="L11" s="25">
        <f t="shared" si="3"/>
        <v>8</v>
      </c>
      <c r="M11" s="26">
        <f t="shared" si="0"/>
        <v>486.70000000000016</v>
      </c>
      <c r="N11" s="1"/>
    </row>
    <row r="12" spans="1:14" ht="15" customHeight="1" x14ac:dyDescent="0.15">
      <c r="A12" s="61" t="s">
        <v>28</v>
      </c>
      <c r="B12" s="77">
        <v>12</v>
      </c>
      <c r="C12" s="77">
        <f>_xlfn.IFNA(VLOOKUP(B12,$I$4:$J$100,2,FALSE),"0")</f>
        <v>441.91011235955074</v>
      </c>
      <c r="D12" s="29">
        <v>5</v>
      </c>
      <c r="E12" s="77">
        <f>_xlfn.IFNA(VLOOKUP(D12,$L$4:$M$23,2,FALSE),"0")</f>
        <v>522.40000000000009</v>
      </c>
      <c r="F12" s="79">
        <f>IFERROR(LARGE((C12,E12),1),"0")</f>
        <v>522.40000000000009</v>
      </c>
      <c r="G12" s="116">
        <f>IF(D12&lt;0,D12,B12)</f>
        <v>12</v>
      </c>
      <c r="I12" s="25">
        <f t="shared" si="1"/>
        <v>9</v>
      </c>
      <c r="J12" s="27">
        <f t="shared" si="2"/>
        <v>457.75280898876417</v>
      </c>
      <c r="K12" s="1"/>
      <c r="L12" s="25">
        <f t="shared" si="3"/>
        <v>9</v>
      </c>
      <c r="M12" s="26">
        <f t="shared" si="0"/>
        <v>474.80000000000018</v>
      </c>
      <c r="N12" s="1"/>
    </row>
    <row r="13" spans="1:14" ht="15" customHeight="1" x14ac:dyDescent="0.15">
      <c r="A13" s="78"/>
      <c r="B13" s="77"/>
      <c r="C13" s="77" t="str">
        <f t="shared" ref="C13:C26" si="4">_xlfn.IFNA(VLOOKUP(B13,$I$4:$J$100,2,FALSE),"0")</f>
        <v>0</v>
      </c>
      <c r="D13" s="29"/>
      <c r="E13" s="77" t="str">
        <f t="shared" ref="E13:E26" si="5">_xlfn.IFNA(VLOOKUP(D13,$L$4:$M$23,2,FALSE),"0")</f>
        <v>0</v>
      </c>
      <c r="F13" s="79" t="str">
        <f>IFERROR(LARGE((C13,E13),1),"0")</f>
        <v>0</v>
      </c>
      <c r="G13" s="116">
        <f t="shared" ref="G13:G26" si="6">IF(D13&lt;0,D13,B13)</f>
        <v>0</v>
      </c>
      <c r="H13" s="16"/>
      <c r="I13" s="25">
        <f t="shared" si="1"/>
        <v>10</v>
      </c>
      <c r="J13" s="27">
        <f t="shared" si="2"/>
        <v>452.47191011235969</v>
      </c>
      <c r="K13" s="1"/>
      <c r="L13" s="25">
        <f t="shared" si="3"/>
        <v>10</v>
      </c>
      <c r="M13" s="26">
        <f t="shared" si="0"/>
        <v>462.9000000000002</v>
      </c>
      <c r="N13" s="1"/>
    </row>
    <row r="14" spans="1:14" ht="15" customHeight="1" x14ac:dyDescent="0.15">
      <c r="A14" s="61"/>
      <c r="B14" s="77"/>
      <c r="C14" s="77" t="str">
        <f t="shared" si="4"/>
        <v>0</v>
      </c>
      <c r="D14" s="29"/>
      <c r="E14" s="77" t="str">
        <f t="shared" si="5"/>
        <v>0</v>
      </c>
      <c r="F14" s="79" t="str">
        <f>IFERROR(LARGE((C14,E14),1),"0")</f>
        <v>0</v>
      </c>
      <c r="G14" s="116">
        <f t="shared" si="6"/>
        <v>0</v>
      </c>
      <c r="H14" s="16"/>
      <c r="I14" s="25">
        <f t="shared" si="1"/>
        <v>11</v>
      </c>
      <c r="J14" s="27">
        <f t="shared" si="2"/>
        <v>447.19101123595522</v>
      </c>
      <c r="K14" s="1"/>
      <c r="L14" s="25">
        <f t="shared" si="3"/>
        <v>11</v>
      </c>
      <c r="M14" s="26">
        <f t="shared" si="0"/>
        <v>451.00000000000023</v>
      </c>
      <c r="N14" s="1"/>
    </row>
    <row r="15" spans="1:14" ht="15" customHeight="1" x14ac:dyDescent="0.15">
      <c r="A15" s="78"/>
      <c r="B15" s="77"/>
      <c r="C15" s="77" t="str">
        <f t="shared" si="4"/>
        <v>0</v>
      </c>
      <c r="D15" s="29"/>
      <c r="E15" s="77" t="str">
        <f t="shared" si="5"/>
        <v>0</v>
      </c>
      <c r="F15" s="79" t="str">
        <f>IFERROR(LARGE((C15,E15),1),"0")</f>
        <v>0</v>
      </c>
      <c r="G15" s="116">
        <f t="shared" si="6"/>
        <v>0</v>
      </c>
      <c r="H15" s="16"/>
      <c r="I15" s="25">
        <f t="shared" si="1"/>
        <v>12</v>
      </c>
      <c r="J15" s="27">
        <f t="shared" si="2"/>
        <v>441.91011235955074</v>
      </c>
      <c r="K15" s="1"/>
      <c r="L15" s="25">
        <f t="shared" si="3"/>
        <v>12</v>
      </c>
      <c r="M15" s="26">
        <f t="shared" si="0"/>
        <v>439.10000000000025</v>
      </c>
      <c r="N15" s="1"/>
    </row>
    <row r="16" spans="1:14" ht="15" customHeight="1" x14ac:dyDescent="0.15">
      <c r="A16" s="61"/>
      <c r="B16" s="77"/>
      <c r="C16" s="77" t="str">
        <f t="shared" si="4"/>
        <v>0</v>
      </c>
      <c r="D16" s="29"/>
      <c r="E16" s="77" t="str">
        <f t="shared" si="5"/>
        <v>0</v>
      </c>
      <c r="F16" s="79" t="str">
        <f>IFERROR(LARGE((C16,E16),1),"0")</f>
        <v>0</v>
      </c>
      <c r="G16" s="116">
        <f t="shared" si="6"/>
        <v>0</v>
      </c>
      <c r="H16" s="16"/>
      <c r="I16" s="25">
        <f t="shared" si="1"/>
        <v>13</v>
      </c>
      <c r="J16" s="27">
        <f t="shared" si="2"/>
        <v>436.62921348314626</v>
      </c>
      <c r="K16" s="1"/>
      <c r="L16" s="25">
        <f t="shared" si="3"/>
        <v>13</v>
      </c>
      <c r="M16" s="26">
        <f t="shared" si="0"/>
        <v>427.20000000000027</v>
      </c>
      <c r="N16" s="1"/>
    </row>
    <row r="17" spans="1:14" x14ac:dyDescent="0.15">
      <c r="A17" s="78"/>
      <c r="B17" s="77"/>
      <c r="C17" s="77" t="str">
        <f t="shared" si="4"/>
        <v>0</v>
      </c>
      <c r="D17" s="32"/>
      <c r="E17" s="77" t="str">
        <f t="shared" si="5"/>
        <v>0</v>
      </c>
      <c r="F17" s="79" t="str">
        <f>IFERROR(LARGE((C17,E17),1),"0")</f>
        <v>0</v>
      </c>
      <c r="G17" s="116">
        <f t="shared" si="6"/>
        <v>0</v>
      </c>
      <c r="H17" s="16"/>
      <c r="I17" s="25">
        <f t="shared" si="1"/>
        <v>14</v>
      </c>
      <c r="J17" s="27">
        <f t="shared" si="2"/>
        <v>431.34831460674178</v>
      </c>
      <c r="K17" s="1"/>
      <c r="L17" s="25">
        <f t="shared" si="3"/>
        <v>14</v>
      </c>
      <c r="M17" s="26">
        <f t="shared" si="0"/>
        <v>415.3000000000003</v>
      </c>
      <c r="N17" s="1"/>
    </row>
    <row r="18" spans="1:14" x14ac:dyDescent="0.15">
      <c r="A18" s="78"/>
      <c r="B18" s="77"/>
      <c r="C18" s="77" t="str">
        <f t="shared" si="4"/>
        <v>0</v>
      </c>
      <c r="D18" s="29"/>
      <c r="E18" s="77" t="str">
        <f t="shared" si="5"/>
        <v>0</v>
      </c>
      <c r="F18" s="79" t="str">
        <f>IFERROR(LARGE((C18,E18),1),"0")</f>
        <v>0</v>
      </c>
      <c r="G18" s="116">
        <f t="shared" si="6"/>
        <v>0</v>
      </c>
      <c r="H18" s="16"/>
      <c r="I18" s="25">
        <f t="shared" si="1"/>
        <v>15</v>
      </c>
      <c r="J18" s="27">
        <f t="shared" si="2"/>
        <v>426.0674157303373</v>
      </c>
      <c r="K18" s="1"/>
      <c r="L18" s="25">
        <f t="shared" si="3"/>
        <v>15</v>
      </c>
      <c r="M18" s="26">
        <f t="shared" si="0"/>
        <v>403.40000000000032</v>
      </c>
      <c r="N18" s="1"/>
    </row>
    <row r="19" spans="1:14" x14ac:dyDescent="0.15">
      <c r="A19" s="78"/>
      <c r="B19" s="30"/>
      <c r="C19" s="77" t="str">
        <f t="shared" si="4"/>
        <v>0</v>
      </c>
      <c r="D19" s="28"/>
      <c r="E19" s="77" t="str">
        <f t="shared" si="5"/>
        <v>0</v>
      </c>
      <c r="F19" s="79" t="str">
        <f>IFERROR(LARGE((C19,E19),1),"0")</f>
        <v>0</v>
      </c>
      <c r="G19" s="116">
        <f t="shared" si="6"/>
        <v>0</v>
      </c>
      <c r="H19" s="31"/>
      <c r="I19" s="25">
        <f t="shared" si="1"/>
        <v>16</v>
      </c>
      <c r="J19" s="27">
        <f t="shared" si="2"/>
        <v>420.78651685393282</v>
      </c>
      <c r="K19" s="1"/>
      <c r="L19" s="25">
        <f t="shared" si="3"/>
        <v>16</v>
      </c>
      <c r="M19" s="26">
        <f t="shared" si="0"/>
        <v>391.50000000000034</v>
      </c>
      <c r="N19" s="1"/>
    </row>
    <row r="20" spans="1:14" x14ac:dyDescent="0.15">
      <c r="A20" s="78"/>
      <c r="B20" s="30"/>
      <c r="C20" s="77" t="str">
        <f t="shared" si="4"/>
        <v>0</v>
      </c>
      <c r="D20" s="28"/>
      <c r="E20" s="77" t="str">
        <f t="shared" si="5"/>
        <v>0</v>
      </c>
      <c r="F20" s="79" t="str">
        <f>IFERROR(LARGE((C20,E20),1),"0")</f>
        <v>0</v>
      </c>
      <c r="G20" s="116">
        <f t="shared" si="6"/>
        <v>0</v>
      </c>
      <c r="H20" s="31"/>
      <c r="I20" s="25">
        <f t="shared" si="1"/>
        <v>17</v>
      </c>
      <c r="J20" s="27">
        <f t="shared" si="2"/>
        <v>415.50561797752835</v>
      </c>
      <c r="K20" s="1"/>
      <c r="L20" s="25">
        <f t="shared" si="3"/>
        <v>17</v>
      </c>
      <c r="M20" s="26">
        <f t="shared" si="0"/>
        <v>379.60000000000036</v>
      </c>
      <c r="N20" s="1"/>
    </row>
    <row r="21" spans="1:14" x14ac:dyDescent="0.15">
      <c r="A21" s="80"/>
      <c r="B21" s="30"/>
      <c r="C21" s="77" t="str">
        <f t="shared" si="4"/>
        <v>0</v>
      </c>
      <c r="D21" s="28"/>
      <c r="E21" s="77" t="str">
        <f t="shared" si="5"/>
        <v>0</v>
      </c>
      <c r="F21" s="79" t="str">
        <f>IFERROR(LARGE((C21,E21),1),"0")</f>
        <v>0</v>
      </c>
      <c r="G21" s="116">
        <f t="shared" si="6"/>
        <v>0</v>
      </c>
      <c r="H21" s="31"/>
      <c r="I21" s="25">
        <f t="shared" si="1"/>
        <v>18</v>
      </c>
      <c r="J21" s="27">
        <f t="shared" si="2"/>
        <v>410.22471910112387</v>
      </c>
      <c r="K21" s="1"/>
      <c r="L21" s="25">
        <f t="shared" si="3"/>
        <v>18</v>
      </c>
      <c r="M21" s="26">
        <f t="shared" si="0"/>
        <v>367.70000000000039</v>
      </c>
      <c r="N21" s="1"/>
    </row>
    <row r="22" spans="1:14" x14ac:dyDescent="0.15">
      <c r="A22" s="78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6"/>
        <v>0</v>
      </c>
      <c r="H22" s="33"/>
      <c r="I22" s="25">
        <f t="shared" si="1"/>
        <v>19</v>
      </c>
      <c r="J22" s="27">
        <f t="shared" si="2"/>
        <v>404.94382022471939</v>
      </c>
      <c r="K22" s="1"/>
      <c r="L22" s="25">
        <f t="shared" si="3"/>
        <v>19</v>
      </c>
      <c r="M22" s="26">
        <f t="shared" si="0"/>
        <v>355.80000000000041</v>
      </c>
      <c r="N22" s="1"/>
    </row>
    <row r="23" spans="1:14" x14ac:dyDescent="0.15">
      <c r="A23" s="78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6"/>
        <v>0</v>
      </c>
      <c r="H23" s="31"/>
      <c r="I23" s="25">
        <f t="shared" si="1"/>
        <v>20</v>
      </c>
      <c r="J23" s="27">
        <f t="shared" si="2"/>
        <v>399.66292134831491</v>
      </c>
      <c r="K23" s="1"/>
      <c r="L23" s="25">
        <f t="shared" si="3"/>
        <v>20</v>
      </c>
      <c r="M23" s="26">
        <f t="shared" si="0"/>
        <v>343.90000000000043</v>
      </c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6"/>
        <v>0</v>
      </c>
      <c r="H24" s="31"/>
      <c r="I24" s="25">
        <f t="shared" si="1"/>
        <v>21</v>
      </c>
      <c r="J24" s="27">
        <f t="shared" si="2"/>
        <v>394.38202247191043</v>
      </c>
      <c r="K24" s="1"/>
      <c r="M24" s="14"/>
      <c r="N24" s="1"/>
    </row>
    <row r="25" spans="1:14" x14ac:dyDescent="0.15">
      <c r="A25" s="78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6"/>
        <v>0</v>
      </c>
      <c r="H25" s="31"/>
      <c r="I25" s="25">
        <f t="shared" si="1"/>
        <v>22</v>
      </c>
      <c r="J25" s="27">
        <f t="shared" si="2"/>
        <v>389.10112359550595</v>
      </c>
      <c r="K25" s="1"/>
      <c r="M25" s="14"/>
      <c r="N25" s="1"/>
    </row>
    <row r="26" spans="1:14" x14ac:dyDescent="0.15">
      <c r="A26" s="61"/>
      <c r="B26" s="30"/>
      <c r="C26" s="77" t="str">
        <f t="shared" si="4"/>
        <v>0</v>
      </c>
      <c r="D26" s="28"/>
      <c r="E26" s="77" t="str">
        <f t="shared" si="5"/>
        <v>0</v>
      </c>
      <c r="F26" s="79" t="str">
        <f>IFERROR(LARGE((C26,E26),1),"0")</f>
        <v>0</v>
      </c>
      <c r="G26" s="116">
        <f t="shared" si="6"/>
        <v>0</v>
      </c>
      <c r="H26" s="31"/>
      <c r="I26" s="25">
        <f t="shared" si="1"/>
        <v>23</v>
      </c>
      <c r="J26" s="27">
        <f t="shared" si="2"/>
        <v>383.82022471910147</v>
      </c>
      <c r="K26" s="1"/>
      <c r="M26" s="14"/>
      <c r="N26" s="1"/>
    </row>
    <row r="27" spans="1:14" x14ac:dyDescent="0.15">
      <c r="H27" s="31"/>
      <c r="I27" s="25">
        <f t="shared" si="1"/>
        <v>24</v>
      </c>
      <c r="J27" s="27">
        <f t="shared" si="2"/>
        <v>378.539325842697</v>
      </c>
      <c r="K27" s="1"/>
      <c r="M27" s="14"/>
      <c r="N27" s="1"/>
    </row>
    <row r="28" spans="1:14" x14ac:dyDescent="0.15">
      <c r="H28" s="31"/>
      <c r="I28" s="25">
        <f t="shared" si="1"/>
        <v>25</v>
      </c>
      <c r="J28" s="27">
        <f t="shared" si="2"/>
        <v>373.25842696629252</v>
      </c>
      <c r="K28" s="1"/>
      <c r="M28" s="14"/>
      <c r="N28" s="1"/>
    </row>
    <row r="29" spans="1:14" x14ac:dyDescent="0.15">
      <c r="H29" s="16"/>
      <c r="I29" s="25">
        <f t="shared" si="1"/>
        <v>26</v>
      </c>
      <c r="J29" s="27">
        <f t="shared" si="2"/>
        <v>367.97752808988804</v>
      </c>
      <c r="K29" s="1"/>
      <c r="M29" s="14"/>
      <c r="N29" s="1"/>
    </row>
    <row r="30" spans="1:14" x14ac:dyDescent="0.15">
      <c r="H30" s="16"/>
      <c r="I30" s="25">
        <f t="shared" si="1"/>
        <v>27</v>
      </c>
      <c r="J30" s="27">
        <f t="shared" si="2"/>
        <v>362.69662921348356</v>
      </c>
      <c r="K30" s="1"/>
      <c r="M30" s="14"/>
      <c r="N30" s="1"/>
    </row>
    <row r="31" spans="1:14" x14ac:dyDescent="0.15">
      <c r="H31" s="16"/>
      <c r="I31" s="25">
        <f t="shared" si="1"/>
        <v>28</v>
      </c>
      <c r="J31" s="27">
        <f t="shared" si="2"/>
        <v>357.41573033707908</v>
      </c>
      <c r="K31" s="1"/>
      <c r="M31" s="14"/>
      <c r="N31" s="1"/>
    </row>
    <row r="32" spans="1:14" x14ac:dyDescent="0.15">
      <c r="H32" s="16"/>
      <c r="I32" s="25">
        <f t="shared" si="1"/>
        <v>29</v>
      </c>
      <c r="J32" s="27">
        <f t="shared" si="2"/>
        <v>352.1348314606746</v>
      </c>
      <c r="K32" s="1"/>
      <c r="M32" s="14"/>
      <c r="N32" s="1"/>
    </row>
    <row r="33" spans="9:14" x14ac:dyDescent="0.15">
      <c r="I33" s="25">
        <f t="shared" si="1"/>
        <v>30</v>
      </c>
      <c r="J33" s="27">
        <f t="shared" si="2"/>
        <v>346.85393258427013</v>
      </c>
      <c r="K33" s="1"/>
      <c r="M33" s="14"/>
      <c r="N33" s="1"/>
    </row>
    <row r="34" spans="9:14" x14ac:dyDescent="0.15">
      <c r="I34" s="25">
        <f t="shared" si="1"/>
        <v>31</v>
      </c>
      <c r="J34" s="27">
        <f t="shared" si="2"/>
        <v>341.57303370786565</v>
      </c>
      <c r="K34" s="1"/>
      <c r="M34" s="14"/>
      <c r="N34" s="1"/>
    </row>
    <row r="35" spans="9:14" x14ac:dyDescent="0.15">
      <c r="I35" s="25">
        <f t="shared" si="1"/>
        <v>32</v>
      </c>
      <c r="J35" s="27">
        <f t="shared" si="2"/>
        <v>336.29213483146117</v>
      </c>
      <c r="K35" s="1"/>
      <c r="M35" s="14"/>
      <c r="N35" s="1"/>
    </row>
    <row r="36" spans="9:14" x14ac:dyDescent="0.15">
      <c r="I36" s="25">
        <f t="shared" si="1"/>
        <v>33</v>
      </c>
      <c r="J36" s="27">
        <f t="shared" si="2"/>
        <v>331.01123595505669</v>
      </c>
      <c r="K36" s="1"/>
      <c r="M36" s="14"/>
      <c r="N36" s="1"/>
    </row>
    <row r="37" spans="9:14" x14ac:dyDescent="0.15">
      <c r="I37" s="25">
        <f t="shared" si="1"/>
        <v>34</v>
      </c>
      <c r="J37" s="27">
        <f t="shared" ref="J37:J100" si="7">J36-(J$4-30)/(J$3-1)</f>
        <v>325.73033707865221</v>
      </c>
      <c r="K37" s="1"/>
      <c r="M37" s="14"/>
      <c r="N37" s="1"/>
    </row>
    <row r="38" spans="9:14" x14ac:dyDescent="0.15">
      <c r="I38" s="25">
        <f t="shared" si="1"/>
        <v>35</v>
      </c>
      <c r="J38" s="27">
        <f t="shared" si="7"/>
        <v>320.44943820224773</v>
      </c>
      <c r="K38" s="1"/>
      <c r="M38" s="14"/>
      <c r="N38" s="1"/>
    </row>
    <row r="39" spans="9:14" x14ac:dyDescent="0.15">
      <c r="I39" s="25">
        <f t="shared" si="1"/>
        <v>36</v>
      </c>
      <c r="J39" s="27">
        <f t="shared" si="7"/>
        <v>315.16853932584326</v>
      </c>
      <c r="K39" s="1"/>
      <c r="M39" s="14"/>
      <c r="N39" s="1"/>
    </row>
    <row r="40" spans="9:14" x14ac:dyDescent="0.15">
      <c r="I40" s="25">
        <f t="shared" si="1"/>
        <v>37</v>
      </c>
      <c r="J40" s="27">
        <f t="shared" si="7"/>
        <v>309.88764044943878</v>
      </c>
      <c r="K40" s="1"/>
      <c r="M40" s="14"/>
      <c r="N40" s="1"/>
    </row>
    <row r="41" spans="9:14" x14ac:dyDescent="0.15">
      <c r="I41" s="25">
        <f t="shared" si="1"/>
        <v>38</v>
      </c>
      <c r="J41" s="27">
        <f t="shared" si="7"/>
        <v>304.6067415730343</v>
      </c>
      <c r="K41" s="1"/>
      <c r="M41" s="14"/>
      <c r="N41" s="1"/>
    </row>
    <row r="42" spans="9:14" x14ac:dyDescent="0.15">
      <c r="I42" s="25">
        <f t="shared" si="1"/>
        <v>39</v>
      </c>
      <c r="J42" s="27">
        <f t="shared" si="7"/>
        <v>299.32584269662982</v>
      </c>
      <c r="K42" s="1"/>
      <c r="M42" s="14"/>
      <c r="N42" s="1"/>
    </row>
    <row r="43" spans="9:14" x14ac:dyDescent="0.15">
      <c r="I43" s="25">
        <f t="shared" si="1"/>
        <v>40</v>
      </c>
      <c r="J43" s="27">
        <f t="shared" si="7"/>
        <v>294.04494382022534</v>
      </c>
      <c r="K43" s="1"/>
      <c r="M43" s="14"/>
      <c r="N43" s="1"/>
    </row>
    <row r="44" spans="9:14" x14ac:dyDescent="0.15">
      <c r="I44" s="25">
        <f t="shared" si="1"/>
        <v>41</v>
      </c>
      <c r="J44" s="27">
        <f t="shared" si="7"/>
        <v>288.76404494382086</v>
      </c>
      <c r="K44" s="1"/>
      <c r="M44" s="14"/>
      <c r="N44" s="1"/>
    </row>
    <row r="45" spans="9:14" x14ac:dyDescent="0.15">
      <c r="I45" s="25">
        <f t="shared" si="1"/>
        <v>42</v>
      </c>
      <c r="J45" s="27">
        <f t="shared" si="7"/>
        <v>283.48314606741638</v>
      </c>
      <c r="K45" s="1"/>
      <c r="M45" s="14"/>
      <c r="N45" s="1"/>
    </row>
    <row r="46" spans="9:14" x14ac:dyDescent="0.15">
      <c r="I46" s="25">
        <f t="shared" si="1"/>
        <v>43</v>
      </c>
      <c r="J46" s="27">
        <f t="shared" si="7"/>
        <v>278.20224719101191</v>
      </c>
      <c r="K46" s="1"/>
      <c r="M46" s="14"/>
      <c r="N46" s="1"/>
    </row>
    <row r="47" spans="9:14" x14ac:dyDescent="0.15">
      <c r="I47" s="25">
        <f t="shared" si="1"/>
        <v>44</v>
      </c>
      <c r="J47" s="27">
        <f t="shared" si="7"/>
        <v>272.92134831460743</v>
      </c>
      <c r="K47" s="1"/>
      <c r="M47" s="14"/>
      <c r="N47" s="1"/>
    </row>
    <row r="48" spans="9:14" x14ac:dyDescent="0.15">
      <c r="I48" s="25">
        <f t="shared" si="1"/>
        <v>45</v>
      </c>
      <c r="J48" s="27">
        <f t="shared" si="7"/>
        <v>267.64044943820295</v>
      </c>
      <c r="K48" s="1"/>
      <c r="M48" s="14"/>
      <c r="N48" s="1"/>
    </row>
    <row r="49" spans="9:14" x14ac:dyDescent="0.15">
      <c r="I49" s="25">
        <f t="shared" si="1"/>
        <v>46</v>
      </c>
      <c r="J49" s="27">
        <f t="shared" si="7"/>
        <v>262.35955056179847</v>
      </c>
      <c r="K49" s="1"/>
      <c r="M49" s="14"/>
      <c r="N49" s="1"/>
    </row>
    <row r="50" spans="9:14" x14ac:dyDescent="0.15">
      <c r="I50" s="25">
        <f t="shared" si="1"/>
        <v>47</v>
      </c>
      <c r="J50" s="27">
        <f t="shared" si="7"/>
        <v>257.07865168539399</v>
      </c>
      <c r="K50" s="1"/>
      <c r="M50" s="14"/>
      <c r="N50" s="1"/>
    </row>
    <row r="51" spans="9:14" x14ac:dyDescent="0.15">
      <c r="I51" s="25">
        <f t="shared" si="1"/>
        <v>48</v>
      </c>
      <c r="J51" s="27">
        <f t="shared" si="7"/>
        <v>251.79775280898949</v>
      </c>
      <c r="K51" s="1"/>
      <c r="M51" s="14"/>
      <c r="N51" s="1"/>
    </row>
    <row r="52" spans="9:14" x14ac:dyDescent="0.15">
      <c r="I52" s="25">
        <f t="shared" si="1"/>
        <v>49</v>
      </c>
      <c r="J52" s="27">
        <f t="shared" si="7"/>
        <v>246.51685393258498</v>
      </c>
      <c r="K52" s="1"/>
      <c r="M52" s="14"/>
      <c r="N52" s="1"/>
    </row>
    <row r="53" spans="9:14" x14ac:dyDescent="0.15">
      <c r="I53" s="25">
        <f t="shared" si="1"/>
        <v>50</v>
      </c>
      <c r="J53" s="27">
        <f t="shared" si="7"/>
        <v>241.23595505618047</v>
      </c>
      <c r="K53" s="1"/>
      <c r="M53" s="14"/>
      <c r="N53" s="1"/>
    </row>
    <row r="54" spans="9:14" x14ac:dyDescent="0.15">
      <c r="I54" s="25">
        <f t="shared" si="1"/>
        <v>51</v>
      </c>
      <c r="J54" s="27">
        <f t="shared" si="7"/>
        <v>235.95505617977597</v>
      </c>
      <c r="K54" s="1"/>
      <c r="M54" s="14"/>
      <c r="N54" s="1"/>
    </row>
    <row r="55" spans="9:14" x14ac:dyDescent="0.15">
      <c r="I55" s="25">
        <f t="shared" si="1"/>
        <v>52</v>
      </c>
      <c r="J55" s="27">
        <f t="shared" si="7"/>
        <v>230.67415730337146</v>
      </c>
      <c r="K55" s="1"/>
      <c r="M55" s="14"/>
      <c r="N55" s="1"/>
    </row>
    <row r="56" spans="9:14" x14ac:dyDescent="0.15">
      <c r="I56" s="25">
        <f t="shared" si="1"/>
        <v>53</v>
      </c>
      <c r="J56" s="27">
        <f t="shared" si="7"/>
        <v>225.39325842696695</v>
      </c>
      <c r="K56" s="1"/>
      <c r="M56" s="14"/>
      <c r="N56" s="1"/>
    </row>
    <row r="57" spans="9:14" x14ac:dyDescent="0.15">
      <c r="I57" s="25">
        <f t="shared" si="1"/>
        <v>54</v>
      </c>
      <c r="J57" s="27">
        <f t="shared" si="7"/>
        <v>220.11235955056245</v>
      </c>
      <c r="K57" s="1"/>
      <c r="M57" s="14"/>
      <c r="N57" s="1"/>
    </row>
    <row r="58" spans="9:14" x14ac:dyDescent="0.15">
      <c r="I58" s="25">
        <f t="shared" si="1"/>
        <v>55</v>
      </c>
      <c r="J58" s="27">
        <f t="shared" si="7"/>
        <v>214.83146067415794</v>
      </c>
      <c r="K58" s="1"/>
      <c r="M58" s="14"/>
      <c r="N58" s="1"/>
    </row>
    <row r="59" spans="9:14" x14ac:dyDescent="0.15">
      <c r="I59" s="25">
        <f t="shared" si="1"/>
        <v>56</v>
      </c>
      <c r="J59" s="27">
        <f t="shared" si="7"/>
        <v>209.55056179775343</v>
      </c>
      <c r="K59" s="1"/>
      <c r="M59" s="14"/>
      <c r="N59" s="1"/>
    </row>
    <row r="60" spans="9:14" x14ac:dyDescent="0.15">
      <c r="I60" s="25">
        <f t="shared" si="1"/>
        <v>57</v>
      </c>
      <c r="J60" s="27">
        <f t="shared" si="7"/>
        <v>204.26966292134892</v>
      </c>
      <c r="K60" s="1"/>
      <c r="M60" s="14"/>
      <c r="N60" s="1"/>
    </row>
    <row r="61" spans="9:14" x14ac:dyDescent="0.15">
      <c r="I61" s="25">
        <f t="shared" si="1"/>
        <v>58</v>
      </c>
      <c r="J61" s="27">
        <f t="shared" si="7"/>
        <v>198.98876404494442</v>
      </c>
    </row>
    <row r="62" spans="9:14" x14ac:dyDescent="0.15">
      <c r="I62" s="25">
        <f t="shared" si="1"/>
        <v>59</v>
      </c>
      <c r="J62" s="27">
        <f t="shared" si="7"/>
        <v>193.70786516853991</v>
      </c>
    </row>
    <row r="63" spans="9:14" x14ac:dyDescent="0.15">
      <c r="I63" s="25">
        <f t="shared" si="1"/>
        <v>60</v>
      </c>
      <c r="J63" s="27">
        <f t="shared" si="7"/>
        <v>188.4269662921354</v>
      </c>
    </row>
    <row r="64" spans="9:14" x14ac:dyDescent="0.15">
      <c r="I64" s="25">
        <f t="shared" si="1"/>
        <v>61</v>
      </c>
      <c r="J64" s="27">
        <f t="shared" si="7"/>
        <v>183.1460674157309</v>
      </c>
    </row>
    <row r="65" spans="9:10" x14ac:dyDescent="0.15">
      <c r="I65" s="25">
        <f t="shared" si="1"/>
        <v>62</v>
      </c>
      <c r="J65" s="27">
        <f t="shared" si="7"/>
        <v>177.86516853932639</v>
      </c>
    </row>
    <row r="66" spans="9:10" x14ac:dyDescent="0.15">
      <c r="I66" s="25">
        <f t="shared" si="1"/>
        <v>63</v>
      </c>
      <c r="J66" s="27">
        <f t="shared" si="7"/>
        <v>172.58426966292188</v>
      </c>
    </row>
    <row r="67" spans="9:10" x14ac:dyDescent="0.15">
      <c r="I67" s="25">
        <f t="shared" si="1"/>
        <v>64</v>
      </c>
      <c r="J67" s="27">
        <f t="shared" si="7"/>
        <v>167.30337078651738</v>
      </c>
    </row>
    <row r="68" spans="9:10" x14ac:dyDescent="0.15">
      <c r="I68" s="25">
        <f t="shared" si="1"/>
        <v>65</v>
      </c>
      <c r="J68" s="27">
        <f t="shared" si="7"/>
        <v>162.02247191011287</v>
      </c>
    </row>
    <row r="69" spans="9:10" x14ac:dyDescent="0.15">
      <c r="I69" s="25">
        <f t="shared" si="1"/>
        <v>66</v>
      </c>
      <c r="J69" s="27">
        <f t="shared" si="7"/>
        <v>156.74157303370836</v>
      </c>
    </row>
    <row r="70" spans="9:10" x14ac:dyDescent="0.15">
      <c r="I70" s="25">
        <f t="shared" ref="I70:I103" si="8">I69+1</f>
        <v>67</v>
      </c>
      <c r="J70" s="27">
        <f t="shared" si="7"/>
        <v>151.46067415730386</v>
      </c>
    </row>
    <row r="71" spans="9:10" x14ac:dyDescent="0.15">
      <c r="I71" s="25">
        <f t="shared" si="8"/>
        <v>68</v>
      </c>
      <c r="J71" s="27">
        <f t="shared" si="7"/>
        <v>146.17977528089935</v>
      </c>
    </row>
    <row r="72" spans="9:10" x14ac:dyDescent="0.15">
      <c r="I72" s="25">
        <f t="shared" si="8"/>
        <v>69</v>
      </c>
      <c r="J72" s="27">
        <f t="shared" si="7"/>
        <v>140.89887640449484</v>
      </c>
    </row>
    <row r="73" spans="9:10" x14ac:dyDescent="0.15">
      <c r="I73" s="25">
        <f t="shared" si="8"/>
        <v>70</v>
      </c>
      <c r="J73" s="27">
        <f t="shared" si="7"/>
        <v>135.61797752809034</v>
      </c>
    </row>
    <row r="74" spans="9:10" x14ac:dyDescent="0.15">
      <c r="I74" s="25">
        <f t="shared" si="8"/>
        <v>71</v>
      </c>
      <c r="J74" s="27">
        <f t="shared" si="7"/>
        <v>130.33707865168583</v>
      </c>
    </row>
    <row r="75" spans="9:10" x14ac:dyDescent="0.15">
      <c r="I75" s="25">
        <f t="shared" si="8"/>
        <v>72</v>
      </c>
      <c r="J75" s="27">
        <f t="shared" si="7"/>
        <v>125.05617977528134</v>
      </c>
    </row>
    <row r="76" spans="9:10" x14ac:dyDescent="0.15">
      <c r="I76" s="25">
        <f t="shared" si="8"/>
        <v>73</v>
      </c>
      <c r="J76" s="27">
        <f t="shared" si="7"/>
        <v>119.77528089887684</v>
      </c>
    </row>
    <row r="77" spans="9:10" x14ac:dyDescent="0.15">
      <c r="I77" s="25">
        <f t="shared" si="8"/>
        <v>74</v>
      </c>
      <c r="J77" s="27">
        <f t="shared" si="7"/>
        <v>114.49438202247235</v>
      </c>
    </row>
    <row r="78" spans="9:10" x14ac:dyDescent="0.15">
      <c r="I78" s="25">
        <f t="shared" si="8"/>
        <v>75</v>
      </c>
      <c r="J78" s="27">
        <f t="shared" si="7"/>
        <v>109.21348314606786</v>
      </c>
    </row>
    <row r="79" spans="9:10" x14ac:dyDescent="0.15">
      <c r="I79" s="25">
        <f t="shared" si="8"/>
        <v>76</v>
      </c>
      <c r="J79" s="27">
        <f t="shared" si="7"/>
        <v>103.93258426966337</v>
      </c>
    </row>
    <row r="80" spans="9:10" x14ac:dyDescent="0.15">
      <c r="I80" s="25">
        <f t="shared" si="8"/>
        <v>77</v>
      </c>
      <c r="J80" s="27">
        <f t="shared" si="7"/>
        <v>98.651685393258873</v>
      </c>
    </row>
    <row r="81" spans="9:10" x14ac:dyDescent="0.15">
      <c r="I81" s="25">
        <f t="shared" si="8"/>
        <v>78</v>
      </c>
      <c r="J81" s="27">
        <f t="shared" si="7"/>
        <v>93.37078651685438</v>
      </c>
    </row>
    <row r="82" spans="9:10" x14ac:dyDescent="0.15">
      <c r="I82" s="25">
        <f t="shared" si="8"/>
        <v>79</v>
      </c>
      <c r="J82" s="27">
        <f t="shared" si="7"/>
        <v>88.089887640449888</v>
      </c>
    </row>
    <row r="83" spans="9:10" x14ac:dyDescent="0.15">
      <c r="I83" s="25">
        <f t="shared" si="8"/>
        <v>80</v>
      </c>
      <c r="J83" s="27">
        <f t="shared" si="7"/>
        <v>82.808988764045395</v>
      </c>
    </row>
    <row r="84" spans="9:10" x14ac:dyDescent="0.15">
      <c r="I84" s="25">
        <f t="shared" si="8"/>
        <v>81</v>
      </c>
      <c r="J84" s="27">
        <f t="shared" si="7"/>
        <v>77.528089887640903</v>
      </c>
    </row>
    <row r="85" spans="9:10" x14ac:dyDescent="0.15">
      <c r="I85" s="25">
        <f t="shared" si="8"/>
        <v>82</v>
      </c>
      <c r="J85" s="27">
        <f t="shared" si="7"/>
        <v>72.24719101123641</v>
      </c>
    </row>
    <row r="86" spans="9:10" x14ac:dyDescent="0.15">
      <c r="I86" s="25">
        <f t="shared" si="8"/>
        <v>83</v>
      </c>
      <c r="J86" s="27">
        <f t="shared" si="7"/>
        <v>66.966292134831917</v>
      </c>
    </row>
    <row r="87" spans="9:10" x14ac:dyDescent="0.15">
      <c r="I87" s="25">
        <f t="shared" si="8"/>
        <v>84</v>
      </c>
      <c r="J87" s="27">
        <f t="shared" si="7"/>
        <v>61.685393258427425</v>
      </c>
    </row>
    <row r="88" spans="9:10" x14ac:dyDescent="0.15">
      <c r="I88" s="25">
        <f t="shared" si="8"/>
        <v>85</v>
      </c>
      <c r="J88" s="27">
        <f t="shared" si="7"/>
        <v>56.404494382022932</v>
      </c>
    </row>
    <row r="89" spans="9:10" x14ac:dyDescent="0.15">
      <c r="I89" s="25">
        <f t="shared" si="8"/>
        <v>86</v>
      </c>
      <c r="J89" s="27">
        <f t="shared" si="7"/>
        <v>51.123595505618439</v>
      </c>
    </row>
    <row r="90" spans="9:10" x14ac:dyDescent="0.15">
      <c r="I90" s="25">
        <f t="shared" si="8"/>
        <v>87</v>
      </c>
      <c r="J90" s="27">
        <f t="shared" si="7"/>
        <v>45.842696629213947</v>
      </c>
    </row>
    <row r="91" spans="9:10" x14ac:dyDescent="0.15">
      <c r="I91" s="25">
        <f t="shared" si="8"/>
        <v>88</v>
      </c>
      <c r="J91" s="27">
        <f t="shared" si="7"/>
        <v>40.561797752809454</v>
      </c>
    </row>
    <row r="92" spans="9:10" x14ac:dyDescent="0.15">
      <c r="I92" s="25">
        <f t="shared" si="8"/>
        <v>89</v>
      </c>
      <c r="J92" s="27">
        <f t="shared" si="7"/>
        <v>35.280898876404962</v>
      </c>
    </row>
    <row r="93" spans="9:10" x14ac:dyDescent="0.15">
      <c r="I93" s="25">
        <f t="shared" si="8"/>
        <v>90</v>
      </c>
      <c r="J93" s="27">
        <f t="shared" si="7"/>
        <v>30.000000000000469</v>
      </c>
    </row>
    <row r="94" spans="9:10" x14ac:dyDescent="0.15">
      <c r="I94" s="25">
        <f t="shared" si="8"/>
        <v>91</v>
      </c>
      <c r="J94" s="27">
        <f t="shared" si="7"/>
        <v>24.719101123595976</v>
      </c>
    </row>
    <row r="95" spans="9:10" x14ac:dyDescent="0.15">
      <c r="I95" s="25">
        <f t="shared" si="8"/>
        <v>92</v>
      </c>
      <c r="J95" s="27">
        <f t="shared" si="7"/>
        <v>19.438202247191484</v>
      </c>
    </row>
    <row r="96" spans="9:10" x14ac:dyDescent="0.15">
      <c r="I96" s="25">
        <f t="shared" si="8"/>
        <v>93</v>
      </c>
      <c r="J96" s="27">
        <f t="shared" si="7"/>
        <v>14.157303370786989</v>
      </c>
    </row>
    <row r="97" spans="9:10" x14ac:dyDescent="0.15">
      <c r="I97" s="25">
        <f t="shared" si="8"/>
        <v>94</v>
      </c>
      <c r="J97" s="27">
        <f t="shared" si="7"/>
        <v>8.8764044943824949</v>
      </c>
    </row>
    <row r="98" spans="9:10" x14ac:dyDescent="0.15">
      <c r="I98" s="25">
        <f t="shared" si="8"/>
        <v>95</v>
      </c>
      <c r="J98" s="27">
        <f t="shared" si="7"/>
        <v>3.5955056179780005</v>
      </c>
    </row>
    <row r="99" spans="9:10" x14ac:dyDescent="0.15">
      <c r="I99" s="25">
        <f t="shared" si="8"/>
        <v>96</v>
      </c>
      <c r="J99" s="27">
        <f t="shared" si="7"/>
        <v>-1.6853932584264939</v>
      </c>
    </row>
    <row r="100" spans="9:10" x14ac:dyDescent="0.15">
      <c r="I100" s="25">
        <f t="shared" si="8"/>
        <v>97</v>
      </c>
      <c r="J100" s="27">
        <f t="shared" si="7"/>
        <v>-6.9662921348309883</v>
      </c>
    </row>
    <row r="101" spans="9:10" x14ac:dyDescent="0.15">
      <c r="I101" s="25">
        <f t="shared" si="8"/>
        <v>98</v>
      </c>
      <c r="J101" s="27">
        <f t="shared" ref="J101:J103" si="9">J100-(J$4-30)/(J$3-1)</f>
        <v>-12.247191011235483</v>
      </c>
    </row>
    <row r="102" spans="9:10" x14ac:dyDescent="0.15">
      <c r="I102" s="25">
        <f t="shared" si="8"/>
        <v>99</v>
      </c>
      <c r="J102" s="27">
        <f t="shared" si="9"/>
        <v>-17.528089887639979</v>
      </c>
    </row>
    <row r="103" spans="9:10" x14ac:dyDescent="0.15">
      <c r="I103" s="25">
        <f t="shared" si="8"/>
        <v>100</v>
      </c>
      <c r="J103" s="27">
        <f t="shared" si="9"/>
        <v>-22.808988764044472</v>
      </c>
    </row>
  </sheetData>
  <mergeCells count="13">
    <mergeCell ref="B10:C10"/>
    <mergeCell ref="D8:E8"/>
    <mergeCell ref="D9:E9"/>
    <mergeCell ref="A1:G2"/>
    <mergeCell ref="B3:C3"/>
    <mergeCell ref="A9:A10"/>
    <mergeCell ref="B8:C8"/>
    <mergeCell ref="B9:C9"/>
    <mergeCell ref="L1:M1"/>
    <mergeCell ref="I1:J1"/>
    <mergeCell ref="D10:E10"/>
    <mergeCell ref="F8:F10"/>
    <mergeCell ref="G9:G10"/>
  </mergeCells>
  <conditionalFormatting sqref="A12">
    <cfRule type="duplicateValues" dxfId="143" priority="1"/>
    <cfRule type="duplicateValues" dxfId="142" priority="2"/>
    <cfRule type="duplicateValues" dxfId="141" priority="3"/>
    <cfRule type="duplicateValues" dxfId="140" priority="4"/>
    <cfRule type="duplicateValues" dxfId="139" priority="5"/>
  </conditionalFormatting>
  <conditionalFormatting sqref="A14">
    <cfRule type="duplicateValues" dxfId="138" priority="36"/>
    <cfRule type="duplicateValues" dxfId="137" priority="37"/>
    <cfRule type="duplicateValues" dxfId="136" priority="38"/>
    <cfRule type="duplicateValues" dxfId="135" priority="39"/>
    <cfRule type="duplicateValues" dxfId="134" priority="40"/>
  </conditionalFormatting>
  <conditionalFormatting sqref="A16">
    <cfRule type="duplicateValues" dxfId="133" priority="31"/>
    <cfRule type="duplicateValues" dxfId="132" priority="32"/>
    <cfRule type="duplicateValues" dxfId="131" priority="33"/>
    <cfRule type="duplicateValues" dxfId="130" priority="34"/>
    <cfRule type="duplicateValues" dxfId="129" priority="35"/>
  </conditionalFormatting>
  <conditionalFormatting sqref="A18">
    <cfRule type="duplicateValues" dxfId="128" priority="26"/>
    <cfRule type="duplicateValues" dxfId="127" priority="27"/>
    <cfRule type="duplicateValues" dxfId="126" priority="28"/>
    <cfRule type="duplicateValues" dxfId="125" priority="29"/>
    <cfRule type="duplicateValues" dxfId="124" priority="30"/>
  </conditionalFormatting>
  <conditionalFormatting sqref="A19">
    <cfRule type="duplicateValues" dxfId="123" priority="21"/>
    <cfRule type="duplicateValues" dxfId="122" priority="22"/>
    <cfRule type="duplicateValues" dxfId="121" priority="23"/>
    <cfRule type="duplicateValues" dxfId="120" priority="24"/>
    <cfRule type="duplicateValues" dxfId="119" priority="25"/>
  </conditionalFormatting>
  <conditionalFormatting sqref="A20">
    <cfRule type="duplicateValues" dxfId="118" priority="41"/>
    <cfRule type="duplicateValues" dxfId="117" priority="42"/>
    <cfRule type="duplicateValues" dxfId="116" priority="43"/>
    <cfRule type="duplicateValues" dxfId="115" priority="44"/>
    <cfRule type="duplicateValues" dxfId="114" priority="45"/>
  </conditionalFormatting>
  <conditionalFormatting sqref="A22:A24">
    <cfRule type="duplicateValues" dxfId="113" priority="46"/>
    <cfRule type="duplicateValues" dxfId="112" priority="47"/>
    <cfRule type="duplicateValues" dxfId="111" priority="48"/>
    <cfRule type="duplicateValues" dxfId="110" priority="49"/>
    <cfRule type="duplicateValues" dxfId="109" priority="50"/>
  </conditionalFormatting>
  <conditionalFormatting sqref="A25">
    <cfRule type="duplicateValues" dxfId="108" priority="16"/>
    <cfRule type="duplicateValues" dxfId="107" priority="17"/>
    <cfRule type="duplicateValues" dxfId="106" priority="18"/>
    <cfRule type="duplicateValues" dxfId="105" priority="19"/>
    <cfRule type="duplicateValues" dxfId="104" priority="20"/>
  </conditionalFormatting>
  <conditionalFormatting sqref="A26">
    <cfRule type="duplicateValues" dxfId="103" priority="11"/>
    <cfRule type="duplicateValues" dxfId="102" priority="12"/>
    <cfRule type="duplicateValues" dxfId="101" priority="13"/>
    <cfRule type="duplicateValues" dxfId="100" priority="14"/>
    <cfRule type="duplicateValues" dxfId="99" priority="15"/>
  </conditionalFormatting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994A-234F-4A0A-A06D-8EAB6F6BCA1E}">
  <dimension ref="A1:L103"/>
  <sheetViews>
    <sheetView workbookViewId="0">
      <selection activeCell="G12" sqref="G12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150</v>
      </c>
      <c r="L2" s="1"/>
    </row>
    <row r="3" spans="1:12" ht="15" customHeight="1" x14ac:dyDescent="0.15">
      <c r="A3" s="110" t="s">
        <v>130</v>
      </c>
      <c r="B3" s="195" t="s">
        <v>152</v>
      </c>
      <c r="C3" s="196"/>
      <c r="D3" s="101"/>
      <c r="E3" s="104"/>
      <c r="F3" s="101"/>
      <c r="G3" s="107"/>
      <c r="I3" s="1"/>
      <c r="J3" s="95" t="s">
        <v>132</v>
      </c>
      <c r="K3" s="96">
        <v>100</v>
      </c>
      <c r="L3" s="1"/>
    </row>
    <row r="4" spans="1:12" ht="15" customHeight="1" x14ac:dyDescent="0.15">
      <c r="A4" s="99" t="s">
        <v>131</v>
      </c>
      <c r="B4" s="118"/>
      <c r="C4" s="119"/>
      <c r="D4" s="101"/>
      <c r="E4" s="104"/>
      <c r="F4" s="101"/>
      <c r="G4" s="107"/>
      <c r="I4" s="1"/>
      <c r="J4" s="25">
        <v>1</v>
      </c>
      <c r="K4" s="27">
        <f>K2</f>
        <v>150</v>
      </c>
      <c r="L4" s="1"/>
    </row>
    <row r="5" spans="1:12" ht="15" customHeight="1" x14ac:dyDescent="0.15">
      <c r="A5" s="99" t="s">
        <v>133</v>
      </c>
      <c r="B5" s="118"/>
      <c r="C5" s="119"/>
      <c r="D5" s="103"/>
      <c r="E5" s="105"/>
      <c r="F5" s="105"/>
      <c r="G5" s="107"/>
      <c r="I5" s="1"/>
      <c r="J5" s="25">
        <f>J4+1</f>
        <v>2</v>
      </c>
      <c r="K5" s="27">
        <f>K4-(K$4-30)/(K$3-1)</f>
        <v>148.78787878787878</v>
      </c>
      <c r="L5" s="1"/>
    </row>
    <row r="6" spans="1:12" ht="15" customHeight="1" x14ac:dyDescent="0.15">
      <c r="A6" s="99" t="s">
        <v>134</v>
      </c>
      <c r="B6" s="118"/>
      <c r="C6" s="119"/>
      <c r="D6" s="103"/>
      <c r="E6" s="106"/>
      <c r="F6" s="103"/>
      <c r="G6" s="107"/>
      <c r="I6" s="1"/>
      <c r="J6" s="25">
        <f t="shared" ref="J6:J69" si="0">J5+1</f>
        <v>3</v>
      </c>
      <c r="K6" s="27">
        <f t="shared" ref="K6:K69" si="1">K5-(K$4-30)/(K$3-1)</f>
        <v>147.57575757575756</v>
      </c>
      <c r="L6" s="1"/>
    </row>
    <row r="7" spans="1:12" ht="15" customHeight="1" x14ac:dyDescent="0.15">
      <c r="A7" s="99" t="s">
        <v>135</v>
      </c>
      <c r="B7" s="120"/>
      <c r="C7" s="121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146.36363636363635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145.15151515151513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143.93939393939391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150</v>
      </c>
      <c r="E10" s="205"/>
      <c r="F10" s="200"/>
      <c r="G10" s="203"/>
      <c r="I10" s="1"/>
      <c r="J10" s="25">
        <f t="shared" si="0"/>
        <v>7</v>
      </c>
      <c r="K10" s="27">
        <f t="shared" si="1"/>
        <v>142.72727272727269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100</v>
      </c>
      <c r="I11" s="1"/>
      <c r="J11" s="25">
        <f t="shared" si="0"/>
        <v>8</v>
      </c>
      <c r="K11" s="27">
        <f t="shared" si="1"/>
        <v>141.51515151515147</v>
      </c>
      <c r="L11" s="1"/>
    </row>
    <row r="12" spans="1:12" ht="15" customHeight="1" x14ac:dyDescent="0.15">
      <c r="A12" s="78"/>
      <c r="B12" s="215" t="s">
        <v>151</v>
      </c>
      <c r="C12" s="216"/>
      <c r="D12" s="29"/>
      <c r="E12" s="77" t="str">
        <f>_xlfn.IFNA(VLOOKUP(D12,$J$4:$K$110,2,FALSE),"0")</f>
        <v>0</v>
      </c>
      <c r="F12" s="79" t="str">
        <f>IFERROR(LARGE((C12,E12),1),"0")</f>
        <v>0</v>
      </c>
      <c r="G12" s="116">
        <f>D12</f>
        <v>0</v>
      </c>
      <c r="I12" s="1"/>
      <c r="J12" s="25">
        <f t="shared" si="0"/>
        <v>9</v>
      </c>
      <c r="K12" s="27">
        <f t="shared" si="1"/>
        <v>140.30303030303025</v>
      </c>
      <c r="L12" s="1"/>
    </row>
    <row r="13" spans="1:12" ht="15" customHeight="1" x14ac:dyDescent="0.15">
      <c r="A13" s="78"/>
      <c r="B13" s="111"/>
      <c r="C13" s="112"/>
      <c r="D13" s="29"/>
      <c r="E13" s="77" t="str">
        <f t="shared" ref="E13:E26" si="2">_xlfn.IFNA(VLOOKUP(D13,$J$4:$K$110,2,FALSE),"0")</f>
        <v>0</v>
      </c>
      <c r="F13" s="79" t="str">
        <f>IFERROR(LARGE((C13,E13),1),"0")</f>
        <v>0</v>
      </c>
      <c r="G13" s="116">
        <f t="shared" ref="G13:G26" si="3">D13</f>
        <v>0</v>
      </c>
      <c r="H13" s="16"/>
      <c r="I13" s="1"/>
      <c r="J13" s="25">
        <f t="shared" si="0"/>
        <v>10</v>
      </c>
      <c r="K13" s="27">
        <f t="shared" si="1"/>
        <v>139.09090909090904</v>
      </c>
      <c r="L13" s="1"/>
    </row>
    <row r="14" spans="1:12" ht="15" customHeight="1" x14ac:dyDescent="0.15">
      <c r="A14" s="61"/>
      <c r="B14" s="111"/>
      <c r="C14" s="112"/>
      <c r="D14" s="29"/>
      <c r="E14" s="77" t="str">
        <f t="shared" si="2"/>
        <v>0</v>
      </c>
      <c r="F14" s="79" t="str">
        <f>IFERROR(LARGE((C14,E14),1),"0")</f>
        <v>0</v>
      </c>
      <c r="G14" s="116">
        <f t="shared" si="3"/>
        <v>0</v>
      </c>
      <c r="H14" s="16"/>
      <c r="I14" s="1"/>
      <c r="J14" s="25">
        <f t="shared" si="0"/>
        <v>11</v>
      </c>
      <c r="K14" s="27">
        <f t="shared" si="1"/>
        <v>137.87878787878782</v>
      </c>
      <c r="L14" s="1"/>
    </row>
    <row r="15" spans="1:12" ht="15" customHeight="1" x14ac:dyDescent="0.15">
      <c r="A15" s="78"/>
      <c r="B15" s="111"/>
      <c r="C15" s="112"/>
      <c r="D15" s="29"/>
      <c r="E15" s="77" t="str">
        <f t="shared" si="2"/>
        <v>0</v>
      </c>
      <c r="F15" s="79" t="str">
        <f>IFERROR(LARGE((C15,E15),1),"0")</f>
        <v>0</v>
      </c>
      <c r="G15" s="116">
        <f t="shared" si="3"/>
        <v>0</v>
      </c>
      <c r="H15" s="16"/>
      <c r="I15" s="1"/>
      <c r="J15" s="25">
        <f t="shared" si="0"/>
        <v>12</v>
      </c>
      <c r="K15" s="27">
        <f t="shared" si="1"/>
        <v>136.6666666666666</v>
      </c>
      <c r="L15" s="1"/>
    </row>
    <row r="16" spans="1:12" ht="15" customHeight="1" x14ac:dyDescent="0.15">
      <c r="A16" s="61"/>
      <c r="B16" s="111"/>
      <c r="C16" s="112"/>
      <c r="D16" s="29"/>
      <c r="E16" s="77" t="str">
        <f t="shared" si="2"/>
        <v>0</v>
      </c>
      <c r="F16" s="79" t="str">
        <f>IFERROR(LARGE((C16,E16),1),"0")</f>
        <v>0</v>
      </c>
      <c r="G16" s="116">
        <f t="shared" si="3"/>
        <v>0</v>
      </c>
      <c r="H16" s="16"/>
      <c r="I16" s="1"/>
      <c r="J16" s="25">
        <f t="shared" si="0"/>
        <v>13</v>
      </c>
      <c r="K16" s="27">
        <f t="shared" si="1"/>
        <v>135.45454545454538</v>
      </c>
      <c r="L16" s="1"/>
    </row>
    <row r="17" spans="1:12" x14ac:dyDescent="0.15">
      <c r="A17" s="78"/>
      <c r="B17" s="111"/>
      <c r="C17" s="112"/>
      <c r="D17" s="32"/>
      <c r="E17" s="77" t="str">
        <f t="shared" si="2"/>
        <v>0</v>
      </c>
      <c r="F17" s="79" t="str">
        <f>IFERROR(LARGE((C17,E17),1),"0")</f>
        <v>0</v>
      </c>
      <c r="G17" s="116">
        <f t="shared" si="3"/>
        <v>0</v>
      </c>
      <c r="H17" s="16"/>
      <c r="I17" s="1"/>
      <c r="J17" s="25">
        <f t="shared" si="0"/>
        <v>14</v>
      </c>
      <c r="K17" s="27">
        <f t="shared" si="1"/>
        <v>134.24242424242416</v>
      </c>
      <c r="L17" s="1"/>
    </row>
    <row r="18" spans="1:12" x14ac:dyDescent="0.15">
      <c r="A18" s="78"/>
      <c r="B18" s="111"/>
      <c r="C18" s="112"/>
      <c r="D18" s="29"/>
      <c r="E18" s="77" t="str">
        <f t="shared" si="2"/>
        <v>0</v>
      </c>
      <c r="F18" s="79" t="str">
        <f>IFERROR(LARGE((C18,E18),1),"0")</f>
        <v>0</v>
      </c>
      <c r="G18" s="116">
        <f t="shared" si="3"/>
        <v>0</v>
      </c>
      <c r="H18" s="16"/>
      <c r="I18" s="1"/>
      <c r="J18" s="25">
        <f t="shared" si="0"/>
        <v>15</v>
      </c>
      <c r="K18" s="27">
        <f t="shared" si="1"/>
        <v>133.03030303030295</v>
      </c>
      <c r="L18" s="1"/>
    </row>
    <row r="19" spans="1:12" x14ac:dyDescent="0.15">
      <c r="A19" s="78"/>
      <c r="B19" s="111"/>
      <c r="C19" s="112"/>
      <c r="D19" s="28"/>
      <c r="E19" s="77" t="str">
        <f t="shared" si="2"/>
        <v>0</v>
      </c>
      <c r="F19" s="79" t="str">
        <f>IFERROR(LARGE((C19,E19),1),"0")</f>
        <v>0</v>
      </c>
      <c r="G19" s="116">
        <f t="shared" si="3"/>
        <v>0</v>
      </c>
      <c r="H19" s="31"/>
      <c r="I19" s="1"/>
      <c r="J19" s="25">
        <f t="shared" si="0"/>
        <v>16</v>
      </c>
      <c r="K19" s="27">
        <f t="shared" si="1"/>
        <v>131.81818181818173</v>
      </c>
      <c r="L19" s="1"/>
    </row>
    <row r="20" spans="1:12" x14ac:dyDescent="0.15">
      <c r="A20" s="78"/>
      <c r="B20" s="111"/>
      <c r="C20" s="112"/>
      <c r="D20" s="28"/>
      <c r="E20" s="77" t="str">
        <f t="shared" si="2"/>
        <v>0</v>
      </c>
      <c r="F20" s="79" t="str">
        <f>IFERROR(LARGE((C20,E20),1),"0")</f>
        <v>0</v>
      </c>
      <c r="G20" s="116">
        <f t="shared" si="3"/>
        <v>0</v>
      </c>
      <c r="H20" s="31"/>
      <c r="I20" s="1"/>
      <c r="J20" s="25">
        <f t="shared" si="0"/>
        <v>17</v>
      </c>
      <c r="K20" s="27">
        <f t="shared" si="1"/>
        <v>130.60606060606051</v>
      </c>
      <c r="L20" s="1"/>
    </row>
    <row r="21" spans="1:12" x14ac:dyDescent="0.15">
      <c r="A21" s="80"/>
      <c r="B21" s="111"/>
      <c r="C21" s="112"/>
      <c r="D21" s="28"/>
      <c r="E21" s="77" t="str">
        <f t="shared" si="2"/>
        <v>0</v>
      </c>
      <c r="F21" s="79" t="str">
        <f>IFERROR(LARGE((C21,E21),1),"0")</f>
        <v>0</v>
      </c>
      <c r="G21" s="116">
        <f t="shared" si="3"/>
        <v>0</v>
      </c>
      <c r="H21" s="31"/>
      <c r="I21" s="1"/>
      <c r="J21" s="25">
        <f t="shared" si="0"/>
        <v>18</v>
      </c>
      <c r="K21" s="27">
        <f t="shared" si="1"/>
        <v>129.39393939393929</v>
      </c>
      <c r="L21" s="1"/>
    </row>
    <row r="22" spans="1:12" x14ac:dyDescent="0.15">
      <c r="A22" s="78"/>
      <c r="B22" s="111"/>
      <c r="C22" s="112"/>
      <c r="D22" s="28"/>
      <c r="E22" s="77" t="str">
        <f t="shared" si="2"/>
        <v>0</v>
      </c>
      <c r="F22" s="79" t="str">
        <f>IFERROR(LARGE((C22,E22),1),"0")</f>
        <v>0</v>
      </c>
      <c r="G22" s="116">
        <f t="shared" si="3"/>
        <v>0</v>
      </c>
      <c r="H22" s="33"/>
      <c r="I22" s="1"/>
      <c r="J22" s="25">
        <f t="shared" si="0"/>
        <v>19</v>
      </c>
      <c r="K22" s="27">
        <f t="shared" si="1"/>
        <v>128.18181818181807</v>
      </c>
      <c r="L22" s="1"/>
    </row>
    <row r="23" spans="1:12" x14ac:dyDescent="0.15">
      <c r="A23" s="78"/>
      <c r="B23" s="111"/>
      <c r="C23" s="112"/>
      <c r="D23" s="28"/>
      <c r="E23" s="77" t="str">
        <f t="shared" si="2"/>
        <v>0</v>
      </c>
      <c r="F23" s="79" t="str">
        <f>IFERROR(LARGE((C23,E23),1),"0")</f>
        <v>0</v>
      </c>
      <c r="G23" s="116">
        <f t="shared" si="3"/>
        <v>0</v>
      </c>
      <c r="H23" s="31"/>
      <c r="I23" s="1"/>
      <c r="J23" s="25">
        <f t="shared" si="0"/>
        <v>20</v>
      </c>
      <c r="K23" s="27">
        <f t="shared" si="1"/>
        <v>126.96969696969686</v>
      </c>
      <c r="L23" s="1"/>
    </row>
    <row r="24" spans="1:12" x14ac:dyDescent="0.15">
      <c r="A24" s="61"/>
      <c r="B24" s="111"/>
      <c r="C24" s="112"/>
      <c r="D24" s="28"/>
      <c r="E24" s="77" t="str">
        <f t="shared" si="2"/>
        <v>0</v>
      </c>
      <c r="F24" s="79" t="str">
        <f>IFERROR(LARGE((C24,E24),1),"0")</f>
        <v>0</v>
      </c>
      <c r="G24" s="116">
        <f t="shared" si="3"/>
        <v>0</v>
      </c>
      <c r="H24" s="31"/>
      <c r="I24" s="1"/>
      <c r="J24" s="25">
        <f t="shared" si="0"/>
        <v>21</v>
      </c>
      <c r="K24" s="27">
        <f t="shared" si="1"/>
        <v>125.75757575757564</v>
      </c>
      <c r="L24" s="1"/>
    </row>
    <row r="25" spans="1:12" x14ac:dyDescent="0.15">
      <c r="A25" s="78"/>
      <c r="B25" s="111"/>
      <c r="C25" s="112"/>
      <c r="D25" s="28"/>
      <c r="E25" s="77" t="str">
        <f t="shared" si="2"/>
        <v>0</v>
      </c>
      <c r="F25" s="79" t="str">
        <f>IFERROR(LARGE((C25,E25),1),"0")</f>
        <v>0</v>
      </c>
      <c r="G25" s="116">
        <f t="shared" si="3"/>
        <v>0</v>
      </c>
      <c r="H25" s="31"/>
      <c r="I25" s="1"/>
      <c r="J25" s="25">
        <f t="shared" si="0"/>
        <v>22</v>
      </c>
      <c r="K25" s="27">
        <f t="shared" si="1"/>
        <v>124.54545454545442</v>
      </c>
      <c r="L25" s="1"/>
    </row>
    <row r="26" spans="1:12" x14ac:dyDescent="0.15">
      <c r="A26" s="61"/>
      <c r="B26" s="113"/>
      <c r="C26" s="114"/>
      <c r="D26" s="28"/>
      <c r="E26" s="77" t="str">
        <f t="shared" si="2"/>
        <v>0</v>
      </c>
      <c r="F26" s="79" t="str">
        <f>IFERROR(LARGE((C26,E26),1),"0")</f>
        <v>0</v>
      </c>
      <c r="G26" s="116">
        <f t="shared" si="3"/>
        <v>0</v>
      </c>
      <c r="H26" s="31"/>
      <c r="I26" s="1"/>
      <c r="J26" s="25">
        <f t="shared" si="0"/>
        <v>23</v>
      </c>
      <c r="K26" s="27">
        <f t="shared" si="1"/>
        <v>123.3333333333332</v>
      </c>
      <c r="L26" s="1"/>
    </row>
    <row r="27" spans="1:12" x14ac:dyDescent="0.15">
      <c r="H27" s="31"/>
      <c r="I27" s="1"/>
      <c r="J27" s="25">
        <f t="shared" si="0"/>
        <v>24</v>
      </c>
      <c r="K27" s="27">
        <f t="shared" si="1"/>
        <v>122.12121212121198</v>
      </c>
      <c r="L27" s="1"/>
    </row>
    <row r="28" spans="1:12" x14ac:dyDescent="0.15">
      <c r="H28" s="31"/>
      <c r="I28" s="1"/>
      <c r="J28" s="25">
        <f t="shared" si="0"/>
        <v>25</v>
      </c>
      <c r="K28" s="27">
        <f t="shared" si="1"/>
        <v>120.90909090909076</v>
      </c>
      <c r="L28" s="1"/>
    </row>
    <row r="29" spans="1:12" x14ac:dyDescent="0.15">
      <c r="H29" s="16"/>
      <c r="I29" s="1"/>
      <c r="J29" s="25">
        <f t="shared" si="0"/>
        <v>26</v>
      </c>
      <c r="K29" s="27">
        <f t="shared" si="1"/>
        <v>119.69696969696955</v>
      </c>
      <c r="L29" s="1"/>
    </row>
    <row r="30" spans="1:12" x14ac:dyDescent="0.15">
      <c r="H30" s="16"/>
      <c r="I30" s="1"/>
      <c r="J30" s="25">
        <f t="shared" si="0"/>
        <v>27</v>
      </c>
      <c r="K30" s="27">
        <f t="shared" si="1"/>
        <v>118.48484848484833</v>
      </c>
      <c r="L30" s="1"/>
    </row>
    <row r="31" spans="1:12" x14ac:dyDescent="0.15">
      <c r="H31" s="16"/>
      <c r="I31" s="1"/>
      <c r="J31" s="25">
        <f t="shared" si="0"/>
        <v>28</v>
      </c>
      <c r="K31" s="27">
        <f t="shared" si="1"/>
        <v>117.27272727272711</v>
      </c>
      <c r="L31" s="1"/>
    </row>
    <row r="32" spans="1:12" x14ac:dyDescent="0.15">
      <c r="H32" s="16"/>
      <c r="I32" s="1"/>
      <c r="J32" s="25">
        <f t="shared" si="0"/>
        <v>29</v>
      </c>
      <c r="K32" s="27">
        <f t="shared" si="1"/>
        <v>116.06060606060589</v>
      </c>
      <c r="L32" s="1"/>
    </row>
    <row r="33" spans="9:12" x14ac:dyDescent="0.15">
      <c r="I33" s="1"/>
      <c r="J33" s="25">
        <f t="shared" si="0"/>
        <v>30</v>
      </c>
      <c r="K33" s="27">
        <f t="shared" si="1"/>
        <v>114.84848484848467</v>
      </c>
      <c r="L33" s="1"/>
    </row>
    <row r="34" spans="9:12" x14ac:dyDescent="0.15">
      <c r="I34" s="1"/>
      <c r="J34" s="25">
        <f t="shared" si="0"/>
        <v>31</v>
      </c>
      <c r="K34" s="27">
        <f t="shared" si="1"/>
        <v>113.63636363636346</v>
      </c>
      <c r="L34" s="1"/>
    </row>
    <row r="35" spans="9:12" x14ac:dyDescent="0.15">
      <c r="I35" s="1"/>
      <c r="J35" s="25">
        <f t="shared" si="0"/>
        <v>32</v>
      </c>
      <c r="K35" s="27">
        <f t="shared" si="1"/>
        <v>112.42424242424224</v>
      </c>
      <c r="L35" s="1"/>
    </row>
    <row r="36" spans="9:12" x14ac:dyDescent="0.15">
      <c r="I36" s="1"/>
      <c r="J36" s="25">
        <f t="shared" si="0"/>
        <v>33</v>
      </c>
      <c r="K36" s="27">
        <f t="shared" si="1"/>
        <v>111.21212121212102</v>
      </c>
      <c r="L36" s="1"/>
    </row>
    <row r="37" spans="9:12" x14ac:dyDescent="0.15">
      <c r="I37" s="1"/>
      <c r="J37" s="25">
        <f t="shared" si="0"/>
        <v>34</v>
      </c>
      <c r="K37" s="27">
        <f t="shared" si="1"/>
        <v>109.9999999999998</v>
      </c>
      <c r="L37" s="1"/>
    </row>
    <row r="38" spans="9:12" x14ac:dyDescent="0.15">
      <c r="I38" s="1"/>
      <c r="J38" s="25">
        <f t="shared" si="0"/>
        <v>35</v>
      </c>
      <c r="K38" s="27">
        <f t="shared" si="1"/>
        <v>108.78787878787858</v>
      </c>
      <c r="L38" s="1"/>
    </row>
    <row r="39" spans="9:12" x14ac:dyDescent="0.15">
      <c r="I39" s="1"/>
      <c r="J39" s="25">
        <f t="shared" si="0"/>
        <v>36</v>
      </c>
      <c r="K39" s="27">
        <f t="shared" si="1"/>
        <v>107.57575757575736</v>
      </c>
      <c r="L39" s="1"/>
    </row>
    <row r="40" spans="9:12" x14ac:dyDescent="0.15">
      <c r="I40" s="1"/>
      <c r="J40" s="25">
        <f t="shared" si="0"/>
        <v>37</v>
      </c>
      <c r="K40" s="27">
        <f t="shared" si="1"/>
        <v>106.36363636363615</v>
      </c>
      <c r="L40" s="1"/>
    </row>
    <row r="41" spans="9:12" x14ac:dyDescent="0.15">
      <c r="I41" s="1"/>
      <c r="J41" s="25">
        <f t="shared" si="0"/>
        <v>38</v>
      </c>
      <c r="K41" s="27">
        <f t="shared" si="1"/>
        <v>105.15151515151493</v>
      </c>
      <c r="L41" s="1"/>
    </row>
    <row r="42" spans="9:12" x14ac:dyDescent="0.15">
      <c r="I42" s="1"/>
      <c r="J42" s="25">
        <f t="shared" si="0"/>
        <v>39</v>
      </c>
      <c r="K42" s="27">
        <f t="shared" si="1"/>
        <v>103.93939393939371</v>
      </c>
      <c r="L42" s="1"/>
    </row>
    <row r="43" spans="9:12" x14ac:dyDescent="0.15">
      <c r="I43" s="1"/>
      <c r="J43" s="25">
        <f t="shared" si="0"/>
        <v>40</v>
      </c>
      <c r="K43" s="27">
        <f t="shared" si="1"/>
        <v>102.72727272727249</v>
      </c>
      <c r="L43" s="1"/>
    </row>
    <row r="44" spans="9:12" x14ac:dyDescent="0.15">
      <c r="I44" s="1"/>
      <c r="J44" s="25">
        <f t="shared" si="0"/>
        <v>41</v>
      </c>
      <c r="K44" s="27">
        <f t="shared" si="1"/>
        <v>101.51515151515127</v>
      </c>
      <c r="L44" s="1"/>
    </row>
    <row r="45" spans="9:12" x14ac:dyDescent="0.15">
      <c r="I45" s="1"/>
      <c r="J45" s="25">
        <f t="shared" si="0"/>
        <v>42</v>
      </c>
      <c r="K45" s="27">
        <f t="shared" si="1"/>
        <v>100.30303030303006</v>
      </c>
      <c r="L45" s="1"/>
    </row>
    <row r="46" spans="9:12" x14ac:dyDescent="0.15">
      <c r="I46" s="1"/>
      <c r="J46" s="25">
        <f t="shared" si="0"/>
        <v>43</v>
      </c>
      <c r="K46" s="27">
        <f t="shared" si="1"/>
        <v>99.090909090908838</v>
      </c>
      <c r="L46" s="1"/>
    </row>
    <row r="47" spans="9:12" x14ac:dyDescent="0.15">
      <c r="I47" s="1"/>
      <c r="J47" s="25">
        <f t="shared" si="0"/>
        <v>44</v>
      </c>
      <c r="K47" s="27">
        <f t="shared" si="1"/>
        <v>97.87878787878762</v>
      </c>
      <c r="L47" s="1"/>
    </row>
    <row r="48" spans="9:12" x14ac:dyDescent="0.15">
      <c r="I48" s="1"/>
      <c r="J48" s="25">
        <f t="shared" si="0"/>
        <v>45</v>
      </c>
      <c r="K48" s="27">
        <f t="shared" si="1"/>
        <v>96.666666666666401</v>
      </c>
      <c r="L48" s="1"/>
    </row>
    <row r="49" spans="9:12" x14ac:dyDescent="0.15">
      <c r="I49" s="1"/>
      <c r="J49" s="25">
        <f t="shared" si="0"/>
        <v>46</v>
      </c>
      <c r="K49" s="27">
        <f t="shared" si="1"/>
        <v>95.454545454545183</v>
      </c>
      <c r="L49" s="1"/>
    </row>
    <row r="50" spans="9:12" x14ac:dyDescent="0.15">
      <c r="I50" s="1"/>
      <c r="J50" s="25">
        <f t="shared" si="0"/>
        <v>47</v>
      </c>
      <c r="K50" s="27">
        <f t="shared" si="1"/>
        <v>94.242424242423965</v>
      </c>
      <c r="L50" s="1"/>
    </row>
    <row r="51" spans="9:12" x14ac:dyDescent="0.15">
      <c r="I51" s="1"/>
      <c r="J51" s="25">
        <f t="shared" si="0"/>
        <v>48</v>
      </c>
      <c r="K51" s="27">
        <f t="shared" si="1"/>
        <v>93.030303030302747</v>
      </c>
      <c r="L51" s="1"/>
    </row>
    <row r="52" spans="9:12" x14ac:dyDescent="0.15">
      <c r="I52" s="1"/>
      <c r="J52" s="25">
        <f t="shared" si="0"/>
        <v>49</v>
      </c>
      <c r="K52" s="27">
        <f t="shared" si="1"/>
        <v>91.818181818181529</v>
      </c>
      <c r="L52" s="1"/>
    </row>
    <row r="53" spans="9:12" x14ac:dyDescent="0.15">
      <c r="I53" s="1"/>
      <c r="J53" s="25">
        <f t="shared" si="0"/>
        <v>50</v>
      </c>
      <c r="K53" s="27">
        <f t="shared" si="1"/>
        <v>90.606060606060311</v>
      </c>
      <c r="L53" s="1"/>
    </row>
    <row r="54" spans="9:12" x14ac:dyDescent="0.15">
      <c r="I54" s="1"/>
      <c r="J54" s="25">
        <f t="shared" si="0"/>
        <v>51</v>
      </c>
      <c r="K54" s="27">
        <f t="shared" si="1"/>
        <v>89.393939393939092</v>
      </c>
      <c r="L54" s="1"/>
    </row>
    <row r="55" spans="9:12" x14ac:dyDescent="0.15">
      <c r="I55" s="1"/>
      <c r="J55" s="25">
        <f t="shared" si="0"/>
        <v>52</v>
      </c>
      <c r="K55" s="27">
        <f t="shared" si="1"/>
        <v>88.181818181817874</v>
      </c>
      <c r="L55" s="1"/>
    </row>
    <row r="56" spans="9:12" x14ac:dyDescent="0.15">
      <c r="I56" s="1"/>
      <c r="J56" s="25">
        <f t="shared" si="0"/>
        <v>53</v>
      </c>
      <c r="K56" s="27">
        <f t="shared" si="1"/>
        <v>86.969696969696656</v>
      </c>
      <c r="L56" s="1"/>
    </row>
    <row r="57" spans="9:12" x14ac:dyDescent="0.15">
      <c r="I57" s="1"/>
      <c r="J57" s="25">
        <f t="shared" si="0"/>
        <v>54</v>
      </c>
      <c r="K57" s="27">
        <f t="shared" si="1"/>
        <v>85.757575757575438</v>
      </c>
      <c r="L57" s="1"/>
    </row>
    <row r="58" spans="9:12" x14ac:dyDescent="0.15">
      <c r="I58" s="1"/>
      <c r="J58" s="25">
        <f t="shared" si="0"/>
        <v>55</v>
      </c>
      <c r="K58" s="27">
        <f t="shared" si="1"/>
        <v>84.54545454545422</v>
      </c>
      <c r="L58" s="1"/>
    </row>
    <row r="59" spans="9:12" x14ac:dyDescent="0.15">
      <c r="I59" s="1"/>
      <c r="J59" s="25">
        <f t="shared" si="0"/>
        <v>56</v>
      </c>
      <c r="K59" s="27">
        <f t="shared" si="1"/>
        <v>83.333333333333002</v>
      </c>
      <c r="L59" s="1"/>
    </row>
    <row r="60" spans="9:12" x14ac:dyDescent="0.15">
      <c r="I60" s="1"/>
      <c r="J60" s="25">
        <f t="shared" si="0"/>
        <v>57</v>
      </c>
      <c r="K60" s="27">
        <f t="shared" si="1"/>
        <v>82.121212121211784</v>
      </c>
      <c r="L60" s="1"/>
    </row>
    <row r="61" spans="9:12" x14ac:dyDescent="0.15">
      <c r="J61" s="25">
        <f t="shared" si="0"/>
        <v>58</v>
      </c>
      <c r="K61" s="27">
        <f t="shared" si="1"/>
        <v>80.909090909090565</v>
      </c>
    </row>
    <row r="62" spans="9:12" x14ac:dyDescent="0.15">
      <c r="J62" s="25">
        <f t="shared" si="0"/>
        <v>59</v>
      </c>
      <c r="K62" s="27">
        <f t="shared" si="1"/>
        <v>79.696969696969347</v>
      </c>
    </row>
    <row r="63" spans="9:12" x14ac:dyDescent="0.15">
      <c r="J63" s="25">
        <f t="shared" si="0"/>
        <v>60</v>
      </c>
      <c r="K63" s="27">
        <f t="shared" si="1"/>
        <v>78.484848484848129</v>
      </c>
    </row>
    <row r="64" spans="9:12" x14ac:dyDescent="0.15">
      <c r="J64" s="25">
        <f t="shared" si="0"/>
        <v>61</v>
      </c>
      <c r="K64" s="27">
        <f t="shared" si="1"/>
        <v>77.272727272726911</v>
      </c>
    </row>
    <row r="65" spans="10:11" x14ac:dyDescent="0.15">
      <c r="J65" s="25">
        <f t="shared" si="0"/>
        <v>62</v>
      </c>
      <c r="K65" s="27">
        <f t="shared" si="1"/>
        <v>76.060606060605693</v>
      </c>
    </row>
    <row r="66" spans="10:11" x14ac:dyDescent="0.15">
      <c r="J66" s="25">
        <f t="shared" si="0"/>
        <v>63</v>
      </c>
      <c r="K66" s="27">
        <f t="shared" si="1"/>
        <v>74.848484848484475</v>
      </c>
    </row>
    <row r="67" spans="10:11" x14ac:dyDescent="0.15">
      <c r="J67" s="25">
        <f t="shared" si="0"/>
        <v>64</v>
      </c>
      <c r="K67" s="27">
        <f t="shared" si="1"/>
        <v>73.636363636363257</v>
      </c>
    </row>
    <row r="68" spans="10:11" x14ac:dyDescent="0.15">
      <c r="J68" s="25">
        <f t="shared" si="0"/>
        <v>65</v>
      </c>
      <c r="K68" s="27">
        <f t="shared" si="1"/>
        <v>72.424242424242038</v>
      </c>
    </row>
    <row r="69" spans="10:11" x14ac:dyDescent="0.15">
      <c r="J69" s="25">
        <f t="shared" si="0"/>
        <v>66</v>
      </c>
      <c r="K69" s="27">
        <f t="shared" si="1"/>
        <v>71.21212121212082</v>
      </c>
    </row>
    <row r="70" spans="10:11" x14ac:dyDescent="0.15">
      <c r="J70" s="25">
        <f t="shared" ref="J70:J103" si="4">J69+1</f>
        <v>67</v>
      </c>
      <c r="K70" s="27">
        <f t="shared" ref="K70:K103" si="5">K69-(K$4-30)/(K$3-1)</f>
        <v>69.999999999999602</v>
      </c>
    </row>
    <row r="71" spans="10:11" x14ac:dyDescent="0.15">
      <c r="J71" s="25">
        <f t="shared" si="4"/>
        <v>68</v>
      </c>
      <c r="K71" s="27">
        <f t="shared" si="5"/>
        <v>68.787878787878384</v>
      </c>
    </row>
    <row r="72" spans="10:11" x14ac:dyDescent="0.15">
      <c r="J72" s="25">
        <f t="shared" si="4"/>
        <v>69</v>
      </c>
      <c r="K72" s="27">
        <f t="shared" si="5"/>
        <v>67.575757575757166</v>
      </c>
    </row>
    <row r="73" spans="10:11" x14ac:dyDescent="0.15">
      <c r="J73" s="25">
        <f t="shared" si="4"/>
        <v>70</v>
      </c>
      <c r="K73" s="27">
        <f t="shared" si="5"/>
        <v>66.363636363635948</v>
      </c>
    </row>
    <row r="74" spans="10:11" x14ac:dyDescent="0.15">
      <c r="J74" s="25">
        <f t="shared" si="4"/>
        <v>71</v>
      </c>
      <c r="K74" s="27">
        <f t="shared" si="5"/>
        <v>65.151515151514729</v>
      </c>
    </row>
    <row r="75" spans="10:11" x14ac:dyDescent="0.15">
      <c r="J75" s="25">
        <f t="shared" si="4"/>
        <v>72</v>
      </c>
      <c r="K75" s="27">
        <f t="shared" si="5"/>
        <v>63.939393939393518</v>
      </c>
    </row>
    <row r="76" spans="10:11" x14ac:dyDescent="0.15">
      <c r="J76" s="25">
        <f t="shared" si="4"/>
        <v>73</v>
      </c>
      <c r="K76" s="27">
        <f t="shared" si="5"/>
        <v>62.727272727272307</v>
      </c>
    </row>
    <row r="77" spans="10:11" x14ac:dyDescent="0.15">
      <c r="J77" s="25">
        <f t="shared" si="4"/>
        <v>74</v>
      </c>
      <c r="K77" s="27">
        <f t="shared" si="5"/>
        <v>61.515151515151096</v>
      </c>
    </row>
    <row r="78" spans="10:11" x14ac:dyDescent="0.15">
      <c r="J78" s="25">
        <f t="shared" si="4"/>
        <v>75</v>
      </c>
      <c r="K78" s="27">
        <f t="shared" si="5"/>
        <v>60.303030303029885</v>
      </c>
    </row>
    <row r="79" spans="10:11" x14ac:dyDescent="0.15">
      <c r="J79" s="25">
        <f t="shared" si="4"/>
        <v>76</v>
      </c>
      <c r="K79" s="27">
        <f t="shared" si="5"/>
        <v>59.090909090908674</v>
      </c>
    </row>
    <row r="80" spans="10:11" x14ac:dyDescent="0.15">
      <c r="J80" s="25">
        <f t="shared" si="4"/>
        <v>77</v>
      </c>
      <c r="K80" s="27">
        <f t="shared" si="5"/>
        <v>57.878787878787463</v>
      </c>
    </row>
    <row r="81" spans="10:11" x14ac:dyDescent="0.15">
      <c r="J81" s="25">
        <f t="shared" si="4"/>
        <v>78</v>
      </c>
      <c r="K81" s="27">
        <f t="shared" si="5"/>
        <v>56.666666666666252</v>
      </c>
    </row>
    <row r="82" spans="10:11" x14ac:dyDescent="0.15">
      <c r="J82" s="25">
        <f t="shared" si="4"/>
        <v>79</v>
      </c>
      <c r="K82" s="27">
        <f t="shared" si="5"/>
        <v>55.454545454545041</v>
      </c>
    </row>
    <row r="83" spans="10:11" x14ac:dyDescent="0.15">
      <c r="J83" s="25">
        <f t="shared" si="4"/>
        <v>80</v>
      </c>
      <c r="K83" s="27">
        <f t="shared" si="5"/>
        <v>54.24242424242383</v>
      </c>
    </row>
    <row r="84" spans="10:11" x14ac:dyDescent="0.15">
      <c r="J84" s="25">
        <f t="shared" si="4"/>
        <v>81</v>
      </c>
      <c r="K84" s="27">
        <f t="shared" si="5"/>
        <v>53.030303030302619</v>
      </c>
    </row>
    <row r="85" spans="10:11" x14ac:dyDescent="0.15">
      <c r="J85" s="25">
        <f t="shared" si="4"/>
        <v>82</v>
      </c>
      <c r="K85" s="27">
        <f t="shared" si="5"/>
        <v>51.818181818181408</v>
      </c>
    </row>
    <row r="86" spans="10:11" x14ac:dyDescent="0.15">
      <c r="J86" s="25">
        <f t="shared" si="4"/>
        <v>83</v>
      </c>
      <c r="K86" s="27">
        <f t="shared" si="5"/>
        <v>50.606060606060197</v>
      </c>
    </row>
    <row r="87" spans="10:11" x14ac:dyDescent="0.15">
      <c r="J87" s="25">
        <f t="shared" si="4"/>
        <v>84</v>
      </c>
      <c r="K87" s="27">
        <f t="shared" si="5"/>
        <v>49.393939393938986</v>
      </c>
    </row>
    <row r="88" spans="10:11" x14ac:dyDescent="0.15">
      <c r="J88" s="25">
        <f t="shared" si="4"/>
        <v>85</v>
      </c>
      <c r="K88" s="27">
        <f t="shared" si="5"/>
        <v>48.181818181817775</v>
      </c>
    </row>
    <row r="89" spans="10:11" x14ac:dyDescent="0.15">
      <c r="J89" s="25">
        <f t="shared" si="4"/>
        <v>86</v>
      </c>
      <c r="K89" s="27">
        <f t="shared" si="5"/>
        <v>46.969696969696564</v>
      </c>
    </row>
    <row r="90" spans="10:11" x14ac:dyDescent="0.15">
      <c r="J90" s="25">
        <f t="shared" si="4"/>
        <v>87</v>
      </c>
      <c r="K90" s="27">
        <f t="shared" si="5"/>
        <v>45.757575757575353</v>
      </c>
    </row>
    <row r="91" spans="10:11" x14ac:dyDescent="0.15">
      <c r="J91" s="25">
        <f t="shared" si="4"/>
        <v>88</v>
      </c>
      <c r="K91" s="27">
        <f t="shared" si="5"/>
        <v>44.545454545454142</v>
      </c>
    </row>
    <row r="92" spans="10:11" x14ac:dyDescent="0.15">
      <c r="J92" s="25">
        <f t="shared" si="4"/>
        <v>89</v>
      </c>
      <c r="K92" s="27">
        <f t="shared" si="5"/>
        <v>43.333333333332931</v>
      </c>
    </row>
    <row r="93" spans="10:11" x14ac:dyDescent="0.15">
      <c r="J93" s="25">
        <f t="shared" si="4"/>
        <v>90</v>
      </c>
      <c r="K93" s="27">
        <f t="shared" si="5"/>
        <v>42.12121212121172</v>
      </c>
    </row>
    <row r="94" spans="10:11" x14ac:dyDescent="0.15">
      <c r="J94" s="25">
        <f t="shared" si="4"/>
        <v>91</v>
      </c>
      <c r="K94" s="27">
        <f t="shared" si="5"/>
        <v>40.909090909090509</v>
      </c>
    </row>
    <row r="95" spans="10:11" x14ac:dyDescent="0.15">
      <c r="J95" s="25">
        <f t="shared" si="4"/>
        <v>92</v>
      </c>
      <c r="K95" s="27">
        <f t="shared" si="5"/>
        <v>39.696969696969298</v>
      </c>
    </row>
    <row r="96" spans="10:11" x14ac:dyDescent="0.15">
      <c r="J96" s="25">
        <f t="shared" si="4"/>
        <v>93</v>
      </c>
      <c r="K96" s="27">
        <f t="shared" si="5"/>
        <v>38.484848484848087</v>
      </c>
    </row>
    <row r="97" spans="10:11" x14ac:dyDescent="0.15">
      <c r="J97" s="25">
        <f t="shared" si="4"/>
        <v>94</v>
      </c>
      <c r="K97" s="27">
        <f t="shared" si="5"/>
        <v>37.272727272726875</v>
      </c>
    </row>
    <row r="98" spans="10:11" x14ac:dyDescent="0.15">
      <c r="J98" s="25">
        <f t="shared" si="4"/>
        <v>95</v>
      </c>
      <c r="K98" s="27">
        <f t="shared" si="5"/>
        <v>36.060606060605664</v>
      </c>
    </row>
    <row r="99" spans="10:11" x14ac:dyDescent="0.15">
      <c r="J99" s="25">
        <f t="shared" si="4"/>
        <v>96</v>
      </c>
      <c r="K99" s="27">
        <f t="shared" si="5"/>
        <v>34.848484848484453</v>
      </c>
    </row>
    <row r="100" spans="10:11" x14ac:dyDescent="0.15">
      <c r="J100" s="25">
        <f t="shared" si="4"/>
        <v>97</v>
      </c>
      <c r="K100" s="27">
        <f t="shared" si="5"/>
        <v>33.636363636363242</v>
      </c>
    </row>
    <row r="101" spans="10:11" x14ac:dyDescent="0.15">
      <c r="J101" s="25">
        <f t="shared" si="4"/>
        <v>98</v>
      </c>
      <c r="K101" s="27">
        <f t="shared" si="5"/>
        <v>32.424242424242031</v>
      </c>
    </row>
    <row r="102" spans="10:11" x14ac:dyDescent="0.15">
      <c r="J102" s="25">
        <f t="shared" si="4"/>
        <v>99</v>
      </c>
      <c r="K102" s="27">
        <f t="shared" si="5"/>
        <v>31.21212121212082</v>
      </c>
    </row>
    <row r="103" spans="10:11" x14ac:dyDescent="0.15">
      <c r="J103" s="25">
        <f t="shared" si="4"/>
        <v>100</v>
      </c>
      <c r="K103" s="27">
        <f t="shared" si="5"/>
        <v>29.999999999999609</v>
      </c>
    </row>
  </sheetData>
  <mergeCells count="13">
    <mergeCell ref="B12:C12"/>
    <mergeCell ref="B8:C8"/>
    <mergeCell ref="D8:E8"/>
    <mergeCell ref="J1:K1"/>
    <mergeCell ref="A9:A10"/>
    <mergeCell ref="B9:C9"/>
    <mergeCell ref="D9:E9"/>
    <mergeCell ref="B10:C10"/>
    <mergeCell ref="D10:E10"/>
    <mergeCell ref="F8:F10"/>
    <mergeCell ref="A1:G2"/>
    <mergeCell ref="B3:C3"/>
    <mergeCell ref="G9:G10"/>
  </mergeCells>
  <conditionalFormatting sqref="A14">
    <cfRule type="duplicateValues" dxfId="98" priority="26"/>
    <cfRule type="duplicateValues" dxfId="97" priority="27"/>
    <cfRule type="duplicateValues" dxfId="96" priority="28"/>
    <cfRule type="duplicateValues" dxfId="95" priority="29"/>
    <cfRule type="duplicateValues" dxfId="94" priority="30"/>
  </conditionalFormatting>
  <conditionalFormatting sqref="A16">
    <cfRule type="duplicateValues" dxfId="93" priority="21"/>
    <cfRule type="duplicateValues" dxfId="92" priority="22"/>
    <cfRule type="duplicateValues" dxfId="91" priority="23"/>
    <cfRule type="duplicateValues" dxfId="90" priority="24"/>
    <cfRule type="duplicateValues" dxfId="89" priority="25"/>
  </conditionalFormatting>
  <conditionalFormatting sqref="A18">
    <cfRule type="duplicateValues" dxfId="88" priority="16"/>
    <cfRule type="duplicateValues" dxfId="87" priority="17"/>
    <cfRule type="duplicateValues" dxfId="86" priority="18"/>
    <cfRule type="duplicateValues" dxfId="85" priority="19"/>
    <cfRule type="duplicateValues" dxfId="84" priority="20"/>
  </conditionalFormatting>
  <conditionalFormatting sqref="A19">
    <cfRule type="duplicateValues" dxfId="83" priority="11"/>
    <cfRule type="duplicateValues" dxfId="82" priority="12"/>
    <cfRule type="duplicateValues" dxfId="81" priority="13"/>
    <cfRule type="duplicateValues" dxfId="80" priority="14"/>
    <cfRule type="duplicateValues" dxfId="79" priority="15"/>
  </conditionalFormatting>
  <conditionalFormatting sqref="A20">
    <cfRule type="duplicateValues" dxfId="78" priority="31"/>
    <cfRule type="duplicateValues" dxfId="77" priority="32"/>
    <cfRule type="duplicateValues" dxfId="76" priority="33"/>
    <cfRule type="duplicateValues" dxfId="75" priority="34"/>
    <cfRule type="duplicateValues" dxfId="74" priority="35"/>
  </conditionalFormatting>
  <conditionalFormatting sqref="A22:A24">
    <cfRule type="duplicateValues" dxfId="73" priority="36"/>
    <cfRule type="duplicateValues" dxfId="72" priority="37"/>
    <cfRule type="duplicateValues" dxfId="71" priority="38"/>
    <cfRule type="duplicateValues" dxfId="70" priority="39"/>
    <cfRule type="duplicateValues" dxfId="69" priority="40"/>
  </conditionalFormatting>
  <conditionalFormatting sqref="A25">
    <cfRule type="duplicateValues" dxfId="68" priority="6"/>
    <cfRule type="duplicateValues" dxfId="67" priority="7"/>
    <cfRule type="duplicateValues" dxfId="66" priority="8"/>
    <cfRule type="duplicateValues" dxfId="65" priority="9"/>
    <cfRule type="duplicateValues" dxfId="64" priority="10"/>
  </conditionalFormatting>
  <conditionalFormatting sqref="A26">
    <cfRule type="duplicateValues" dxfId="63" priority="1"/>
    <cfRule type="duplicateValues" dxfId="62" priority="2"/>
    <cfRule type="duplicateValues" dxfId="61" priority="3"/>
    <cfRule type="duplicateValues" dxfId="60" priority="4"/>
    <cfRule type="duplicateValues" dxfId="59" priority="5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6E7D-0F38-4E1A-808B-410597904B1F}">
  <dimension ref="A1:L103"/>
  <sheetViews>
    <sheetView workbookViewId="0">
      <selection activeCell="B4" sqref="B4:C4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405</v>
      </c>
      <c r="L2" s="1"/>
    </row>
    <row r="3" spans="1:12" ht="15" customHeight="1" x14ac:dyDescent="0.15">
      <c r="A3" s="110" t="s">
        <v>130</v>
      </c>
      <c r="B3" s="195" t="s">
        <v>154</v>
      </c>
      <c r="C3" s="196"/>
      <c r="D3" s="101"/>
      <c r="E3" s="104"/>
      <c r="F3" s="101"/>
      <c r="G3" s="107"/>
      <c r="I3" s="1"/>
      <c r="J3" s="117" t="s">
        <v>132</v>
      </c>
      <c r="K3" s="96">
        <v>100</v>
      </c>
      <c r="L3" s="1"/>
    </row>
    <row r="4" spans="1:12" ht="15" customHeight="1" x14ac:dyDescent="0.15">
      <c r="A4" s="99" t="s">
        <v>131</v>
      </c>
      <c r="B4" s="195"/>
      <c r="C4" s="196"/>
      <c r="D4" s="101"/>
      <c r="E4" s="104"/>
      <c r="F4" s="101"/>
      <c r="G4" s="107"/>
      <c r="I4" s="1"/>
      <c r="J4" s="25">
        <v>1</v>
      </c>
      <c r="K4" s="27">
        <f>K2</f>
        <v>405</v>
      </c>
      <c r="L4" s="1"/>
    </row>
    <row r="5" spans="1:12" ht="15" customHeight="1" x14ac:dyDescent="0.15">
      <c r="A5" s="99" t="s">
        <v>133</v>
      </c>
      <c r="B5" s="195"/>
      <c r="C5" s="196"/>
      <c r="D5" s="103"/>
      <c r="E5" s="105"/>
      <c r="F5" s="105"/>
      <c r="G5" s="107"/>
      <c r="I5" s="1"/>
      <c r="J5" s="25">
        <f>J4+1</f>
        <v>2</v>
      </c>
      <c r="K5" s="27">
        <f>K4-(K$4-30)/(K$3-1)</f>
        <v>401.21212121212119</v>
      </c>
      <c r="L5" s="1"/>
    </row>
    <row r="6" spans="1:12" ht="15" customHeight="1" x14ac:dyDescent="0.15">
      <c r="A6" s="99" t="s">
        <v>134</v>
      </c>
      <c r="B6" s="195"/>
      <c r="C6" s="196"/>
      <c r="D6" s="103"/>
      <c r="E6" s="106"/>
      <c r="F6" s="103"/>
      <c r="G6" s="107"/>
      <c r="I6" s="1"/>
      <c r="J6" s="25">
        <f t="shared" ref="J6:J69" si="0">J5+1</f>
        <v>3</v>
      </c>
      <c r="K6" s="27">
        <f t="shared" ref="K6:K69" si="1">K5-(K$4-30)/(K$3-1)</f>
        <v>397.42424242424238</v>
      </c>
      <c r="L6" s="1"/>
    </row>
    <row r="7" spans="1:12" ht="15" customHeight="1" x14ac:dyDescent="0.15">
      <c r="A7" s="99" t="s">
        <v>135</v>
      </c>
      <c r="B7" s="217"/>
      <c r="C7" s="218"/>
      <c r="D7" s="102"/>
      <c r="E7" s="108"/>
      <c r="F7" s="102"/>
      <c r="G7" s="109"/>
      <c r="I7" s="1"/>
      <c r="J7" s="25">
        <f t="shared" si="0"/>
        <v>4</v>
      </c>
      <c r="K7" s="27">
        <f t="shared" si="1"/>
        <v>393.63636363636357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27">
        <f t="shared" si="1"/>
        <v>389.84848484848476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27">
        <f t="shared" si="1"/>
        <v>386.06060606060595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405</v>
      </c>
      <c r="E10" s="205"/>
      <c r="F10" s="200"/>
      <c r="G10" s="203"/>
      <c r="I10" s="1"/>
      <c r="J10" s="25">
        <f t="shared" si="0"/>
        <v>7</v>
      </c>
      <c r="K10" s="27">
        <f t="shared" si="1"/>
        <v>382.27272727272714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100</v>
      </c>
      <c r="I11" s="1"/>
      <c r="J11" s="25">
        <f t="shared" si="0"/>
        <v>8</v>
      </c>
      <c r="K11" s="27">
        <f t="shared" si="1"/>
        <v>378.48484848484833</v>
      </c>
      <c r="L11" s="1"/>
    </row>
    <row r="12" spans="1:12" ht="15" customHeight="1" x14ac:dyDescent="0.15">
      <c r="A12" s="78"/>
      <c r="B12" s="215" t="s">
        <v>151</v>
      </c>
      <c r="C12" s="216"/>
      <c r="D12" s="29"/>
      <c r="E12" s="77" t="str">
        <f>_xlfn.IFNA(VLOOKUP(D12,$J$4:$K$23,2,FALSE),"0")</f>
        <v>0</v>
      </c>
      <c r="F12" s="79" t="str">
        <f>IFERROR(LARGE((C12,E12),1),"0")</f>
        <v>0</v>
      </c>
      <c r="G12" s="29">
        <f>D12</f>
        <v>0</v>
      </c>
      <c r="I12" s="1"/>
      <c r="J12" s="25">
        <f t="shared" si="0"/>
        <v>9</v>
      </c>
      <c r="K12" s="27">
        <f t="shared" si="1"/>
        <v>374.69696969696952</v>
      </c>
      <c r="L12" s="1"/>
    </row>
    <row r="13" spans="1:12" ht="15" customHeight="1" x14ac:dyDescent="0.15">
      <c r="A13" s="78"/>
      <c r="B13" s="111"/>
      <c r="C13" s="112"/>
      <c r="D13" s="29"/>
      <c r="E13" s="77" t="str">
        <f t="shared" ref="E13:E26" si="2">_xlfn.IFNA(VLOOKUP(D13,$J$4:$K$23,2,FALSE),"0")</f>
        <v>0</v>
      </c>
      <c r="F13" s="79" t="str">
        <f>IFERROR(LARGE((C13,E13),1),"0")</f>
        <v>0</v>
      </c>
      <c r="G13" s="29">
        <f t="shared" ref="G13:G26" si="3">D13</f>
        <v>0</v>
      </c>
      <c r="H13" s="16"/>
      <c r="I13" s="1"/>
      <c r="J13" s="25">
        <f t="shared" si="0"/>
        <v>10</v>
      </c>
      <c r="K13" s="27">
        <f t="shared" si="1"/>
        <v>370.90909090909071</v>
      </c>
      <c r="L13" s="1"/>
    </row>
    <row r="14" spans="1:12" ht="15" customHeight="1" x14ac:dyDescent="0.15">
      <c r="A14" s="61"/>
      <c r="B14" s="111"/>
      <c r="C14" s="112"/>
      <c r="D14" s="29"/>
      <c r="E14" s="77" t="str">
        <f t="shared" si="2"/>
        <v>0</v>
      </c>
      <c r="F14" s="79" t="str">
        <f>IFERROR(LARGE((C14,E14),1),"0")</f>
        <v>0</v>
      </c>
      <c r="G14" s="29">
        <f t="shared" si="3"/>
        <v>0</v>
      </c>
      <c r="H14" s="16"/>
      <c r="I14" s="1"/>
      <c r="J14" s="25">
        <f t="shared" si="0"/>
        <v>11</v>
      </c>
      <c r="K14" s="27">
        <f t="shared" si="1"/>
        <v>367.1212121212119</v>
      </c>
      <c r="L14" s="1"/>
    </row>
    <row r="15" spans="1:12" ht="15" customHeight="1" x14ac:dyDescent="0.15">
      <c r="A15" s="78"/>
      <c r="B15" s="111"/>
      <c r="C15" s="112"/>
      <c r="D15" s="29"/>
      <c r="E15" s="77" t="str">
        <f t="shared" si="2"/>
        <v>0</v>
      </c>
      <c r="F15" s="79" t="str">
        <f>IFERROR(LARGE((C15,E15),1),"0")</f>
        <v>0</v>
      </c>
      <c r="G15" s="29">
        <f t="shared" si="3"/>
        <v>0</v>
      </c>
      <c r="H15" s="16"/>
      <c r="I15" s="1"/>
      <c r="J15" s="25">
        <f t="shared" si="0"/>
        <v>12</v>
      </c>
      <c r="K15" s="27">
        <f t="shared" si="1"/>
        <v>363.33333333333309</v>
      </c>
      <c r="L15" s="1"/>
    </row>
    <row r="16" spans="1:12" ht="15" customHeight="1" x14ac:dyDescent="0.15">
      <c r="A16" s="61"/>
      <c r="B16" s="111"/>
      <c r="C16" s="112"/>
      <c r="D16" s="29"/>
      <c r="E16" s="77" t="str">
        <f t="shared" si="2"/>
        <v>0</v>
      </c>
      <c r="F16" s="79" t="str">
        <f>IFERROR(LARGE((C16,E16),1),"0")</f>
        <v>0</v>
      </c>
      <c r="G16" s="29">
        <f t="shared" si="3"/>
        <v>0</v>
      </c>
      <c r="H16" s="16"/>
      <c r="I16" s="1"/>
      <c r="J16" s="25">
        <f t="shared" si="0"/>
        <v>13</v>
      </c>
      <c r="K16" s="27">
        <f t="shared" si="1"/>
        <v>359.54545454545428</v>
      </c>
      <c r="L16" s="1"/>
    </row>
    <row r="17" spans="1:12" x14ac:dyDescent="0.15">
      <c r="A17" s="78"/>
      <c r="B17" s="111"/>
      <c r="C17" s="112"/>
      <c r="D17" s="32"/>
      <c r="E17" s="77" t="str">
        <f t="shared" si="2"/>
        <v>0</v>
      </c>
      <c r="F17" s="79" t="str">
        <f>IFERROR(LARGE((C17,E17),1),"0")</f>
        <v>0</v>
      </c>
      <c r="G17" s="29">
        <f t="shared" si="3"/>
        <v>0</v>
      </c>
      <c r="H17" s="16"/>
      <c r="I17" s="1"/>
      <c r="J17" s="25">
        <f t="shared" si="0"/>
        <v>14</v>
      </c>
      <c r="K17" s="27">
        <f t="shared" si="1"/>
        <v>355.75757575757547</v>
      </c>
      <c r="L17" s="1"/>
    </row>
    <row r="18" spans="1:12" x14ac:dyDescent="0.15">
      <c r="A18" s="78"/>
      <c r="B18" s="111"/>
      <c r="C18" s="112"/>
      <c r="D18" s="29"/>
      <c r="E18" s="77" t="str">
        <f t="shared" si="2"/>
        <v>0</v>
      </c>
      <c r="F18" s="79" t="str">
        <f>IFERROR(LARGE((C18,E18),1),"0")</f>
        <v>0</v>
      </c>
      <c r="G18" s="29">
        <f t="shared" si="3"/>
        <v>0</v>
      </c>
      <c r="H18" s="16"/>
      <c r="I18" s="1"/>
      <c r="J18" s="25">
        <f t="shared" si="0"/>
        <v>15</v>
      </c>
      <c r="K18" s="27">
        <f t="shared" si="1"/>
        <v>351.96969696969666</v>
      </c>
      <c r="L18" s="1"/>
    </row>
    <row r="19" spans="1:12" x14ac:dyDescent="0.15">
      <c r="A19" s="78"/>
      <c r="B19" s="111"/>
      <c r="C19" s="112"/>
      <c r="D19" s="28"/>
      <c r="E19" s="77" t="str">
        <f t="shared" si="2"/>
        <v>0</v>
      </c>
      <c r="F19" s="79" t="str">
        <f>IFERROR(LARGE((C19,E19),1),"0")</f>
        <v>0</v>
      </c>
      <c r="G19" s="29">
        <f t="shared" si="3"/>
        <v>0</v>
      </c>
      <c r="H19" s="31"/>
      <c r="I19" s="1"/>
      <c r="J19" s="25">
        <f t="shared" si="0"/>
        <v>16</v>
      </c>
      <c r="K19" s="27">
        <f t="shared" si="1"/>
        <v>348.18181818181785</v>
      </c>
      <c r="L19" s="1"/>
    </row>
    <row r="20" spans="1:12" x14ac:dyDescent="0.15">
      <c r="A20" s="78"/>
      <c r="B20" s="111"/>
      <c r="C20" s="112"/>
      <c r="D20" s="28"/>
      <c r="E20" s="77" t="str">
        <f t="shared" si="2"/>
        <v>0</v>
      </c>
      <c r="F20" s="79" t="str">
        <f>IFERROR(LARGE((C20,E20),1),"0")</f>
        <v>0</v>
      </c>
      <c r="G20" s="29">
        <f t="shared" si="3"/>
        <v>0</v>
      </c>
      <c r="H20" s="31"/>
      <c r="I20" s="1"/>
      <c r="J20" s="25">
        <f t="shared" si="0"/>
        <v>17</v>
      </c>
      <c r="K20" s="27">
        <f t="shared" si="1"/>
        <v>344.39393939393904</v>
      </c>
      <c r="L20" s="1"/>
    </row>
    <row r="21" spans="1:12" x14ac:dyDescent="0.15">
      <c r="A21" s="80"/>
      <c r="B21" s="111"/>
      <c r="C21" s="112"/>
      <c r="D21" s="28"/>
      <c r="E21" s="77" t="str">
        <f t="shared" si="2"/>
        <v>0</v>
      </c>
      <c r="F21" s="79" t="str">
        <f>IFERROR(LARGE((C21,E21),1),"0")</f>
        <v>0</v>
      </c>
      <c r="G21" s="29">
        <f t="shared" si="3"/>
        <v>0</v>
      </c>
      <c r="H21" s="31"/>
      <c r="I21" s="1"/>
      <c r="J21" s="25">
        <f t="shared" si="0"/>
        <v>18</v>
      </c>
      <c r="K21" s="27">
        <f t="shared" si="1"/>
        <v>340.60606060606023</v>
      </c>
      <c r="L21" s="1"/>
    </row>
    <row r="22" spans="1:12" x14ac:dyDescent="0.15">
      <c r="A22" s="78"/>
      <c r="B22" s="111"/>
      <c r="C22" s="112"/>
      <c r="D22" s="28"/>
      <c r="E22" s="77" t="str">
        <f t="shared" si="2"/>
        <v>0</v>
      </c>
      <c r="F22" s="79" t="str">
        <f>IFERROR(LARGE((C22,E22),1),"0")</f>
        <v>0</v>
      </c>
      <c r="G22" s="29">
        <f t="shared" si="3"/>
        <v>0</v>
      </c>
      <c r="H22" s="31"/>
      <c r="I22" s="1"/>
      <c r="J22" s="25">
        <f t="shared" si="0"/>
        <v>19</v>
      </c>
      <c r="K22" s="27">
        <f t="shared" si="1"/>
        <v>336.81818181818142</v>
      </c>
      <c r="L22" s="1"/>
    </row>
    <row r="23" spans="1:12" x14ac:dyDescent="0.15">
      <c r="A23" s="78"/>
      <c r="B23" s="111"/>
      <c r="C23" s="112"/>
      <c r="D23" s="28"/>
      <c r="E23" s="77" t="str">
        <f t="shared" si="2"/>
        <v>0</v>
      </c>
      <c r="F23" s="79" t="str">
        <f>IFERROR(LARGE((C23,E23),1),"0")</f>
        <v>0</v>
      </c>
      <c r="G23" s="29">
        <f t="shared" si="3"/>
        <v>0</v>
      </c>
      <c r="H23" s="31"/>
      <c r="I23" s="1"/>
      <c r="J23" s="25">
        <f t="shared" si="0"/>
        <v>20</v>
      </c>
      <c r="K23" s="27">
        <f t="shared" si="1"/>
        <v>333.0303030303026</v>
      </c>
      <c r="L23" s="1"/>
    </row>
    <row r="24" spans="1:12" x14ac:dyDescent="0.15">
      <c r="A24" s="61"/>
      <c r="B24" s="111"/>
      <c r="C24" s="112"/>
      <c r="D24" s="28"/>
      <c r="E24" s="77" t="str">
        <f t="shared" si="2"/>
        <v>0</v>
      </c>
      <c r="F24" s="79" t="str">
        <f>IFERROR(LARGE((C24,E24),1),"0")</f>
        <v>0</v>
      </c>
      <c r="G24" s="29">
        <f t="shared" si="3"/>
        <v>0</v>
      </c>
      <c r="H24" s="31"/>
      <c r="I24" s="1"/>
      <c r="J24" s="25">
        <f t="shared" si="0"/>
        <v>21</v>
      </c>
      <c r="K24" s="27">
        <f t="shared" si="1"/>
        <v>329.24242424242379</v>
      </c>
      <c r="L24" s="1"/>
    </row>
    <row r="25" spans="1:12" x14ac:dyDescent="0.15">
      <c r="A25" s="78"/>
      <c r="B25" s="111"/>
      <c r="C25" s="112"/>
      <c r="D25" s="28"/>
      <c r="E25" s="77" t="str">
        <f t="shared" si="2"/>
        <v>0</v>
      </c>
      <c r="F25" s="79" t="str">
        <f>IFERROR(LARGE((C25,E25),1),"0")</f>
        <v>0</v>
      </c>
      <c r="G25" s="29">
        <f t="shared" si="3"/>
        <v>0</v>
      </c>
      <c r="H25" s="31"/>
      <c r="I25" s="1"/>
      <c r="J25" s="25">
        <f t="shared" si="0"/>
        <v>22</v>
      </c>
      <c r="K25" s="27">
        <f t="shared" si="1"/>
        <v>325.45454545454498</v>
      </c>
      <c r="L25" s="1"/>
    </row>
    <row r="26" spans="1:12" x14ac:dyDescent="0.15">
      <c r="A26" s="61"/>
      <c r="B26" s="113"/>
      <c r="C26" s="114"/>
      <c r="D26" s="28"/>
      <c r="E26" s="77" t="str">
        <f t="shared" si="2"/>
        <v>0</v>
      </c>
      <c r="F26" s="79" t="str">
        <f>IFERROR(LARGE((C26,E26),1),"0")</f>
        <v>0</v>
      </c>
      <c r="G26" s="29">
        <f t="shared" si="3"/>
        <v>0</v>
      </c>
      <c r="H26" s="31"/>
      <c r="I26" s="1"/>
      <c r="J26" s="25">
        <f t="shared" si="0"/>
        <v>23</v>
      </c>
      <c r="K26" s="27">
        <f t="shared" si="1"/>
        <v>321.66666666666617</v>
      </c>
      <c r="L26" s="1"/>
    </row>
    <row r="27" spans="1:12" x14ac:dyDescent="0.15">
      <c r="H27" s="31"/>
      <c r="I27" s="1"/>
      <c r="J27" s="25">
        <f t="shared" si="0"/>
        <v>24</v>
      </c>
      <c r="K27" s="27">
        <f t="shared" si="1"/>
        <v>317.87878787878736</v>
      </c>
      <c r="L27" s="1"/>
    </row>
    <row r="28" spans="1:12" x14ac:dyDescent="0.15">
      <c r="H28" s="31"/>
      <c r="I28" s="1"/>
      <c r="J28" s="25">
        <f t="shared" si="0"/>
        <v>25</v>
      </c>
      <c r="K28" s="27">
        <f t="shared" si="1"/>
        <v>314.09090909090855</v>
      </c>
      <c r="L28" s="1"/>
    </row>
    <row r="29" spans="1:12" x14ac:dyDescent="0.15">
      <c r="H29" s="16"/>
      <c r="I29" s="1"/>
      <c r="J29" s="25">
        <f t="shared" si="0"/>
        <v>26</v>
      </c>
      <c r="K29" s="27">
        <f t="shared" si="1"/>
        <v>310.30303030302974</v>
      </c>
      <c r="L29" s="1"/>
    </row>
    <row r="30" spans="1:12" x14ac:dyDescent="0.15">
      <c r="H30" s="16"/>
      <c r="I30" s="1"/>
      <c r="J30" s="25">
        <f t="shared" si="0"/>
        <v>27</v>
      </c>
      <c r="K30" s="27">
        <f t="shared" si="1"/>
        <v>306.51515151515093</v>
      </c>
      <c r="L30" s="1"/>
    </row>
    <row r="31" spans="1:12" x14ac:dyDescent="0.15">
      <c r="H31" s="16"/>
      <c r="I31" s="1"/>
      <c r="J31" s="25">
        <f t="shared" si="0"/>
        <v>28</v>
      </c>
      <c r="K31" s="27">
        <f t="shared" si="1"/>
        <v>302.72727272727212</v>
      </c>
      <c r="L31" s="1"/>
    </row>
    <row r="32" spans="1:12" x14ac:dyDescent="0.15">
      <c r="H32" s="16"/>
      <c r="I32" s="1"/>
      <c r="J32" s="25">
        <f t="shared" si="0"/>
        <v>29</v>
      </c>
      <c r="K32" s="27">
        <f t="shared" si="1"/>
        <v>298.93939393939331</v>
      </c>
      <c r="L32" s="1"/>
    </row>
    <row r="33" spans="9:12" x14ac:dyDescent="0.15">
      <c r="I33" s="1"/>
      <c r="J33" s="25">
        <f t="shared" si="0"/>
        <v>30</v>
      </c>
      <c r="K33" s="27">
        <f t="shared" si="1"/>
        <v>295.1515151515145</v>
      </c>
      <c r="L33" s="1"/>
    </row>
    <row r="34" spans="9:12" x14ac:dyDescent="0.15">
      <c r="I34" s="1"/>
      <c r="J34" s="25">
        <f t="shared" si="0"/>
        <v>31</v>
      </c>
      <c r="K34" s="27">
        <f t="shared" si="1"/>
        <v>291.36363636363569</v>
      </c>
      <c r="L34" s="1"/>
    </row>
    <row r="35" spans="9:12" x14ac:dyDescent="0.15">
      <c r="I35" s="1"/>
      <c r="J35" s="25">
        <f t="shared" si="0"/>
        <v>32</v>
      </c>
      <c r="K35" s="27">
        <f t="shared" si="1"/>
        <v>287.57575757575688</v>
      </c>
      <c r="L35" s="1"/>
    </row>
    <row r="36" spans="9:12" x14ac:dyDescent="0.15">
      <c r="I36" s="1"/>
      <c r="J36" s="25">
        <f t="shared" si="0"/>
        <v>33</v>
      </c>
      <c r="K36" s="27">
        <f t="shared" si="1"/>
        <v>283.78787878787807</v>
      </c>
      <c r="L36" s="1"/>
    </row>
    <row r="37" spans="9:12" x14ac:dyDescent="0.15">
      <c r="I37" s="1"/>
      <c r="J37" s="25">
        <f t="shared" si="0"/>
        <v>34</v>
      </c>
      <c r="K37" s="27">
        <f t="shared" si="1"/>
        <v>279.99999999999926</v>
      </c>
      <c r="L37" s="1"/>
    </row>
    <row r="38" spans="9:12" x14ac:dyDescent="0.15">
      <c r="I38" s="1"/>
      <c r="J38" s="25">
        <f t="shared" si="0"/>
        <v>35</v>
      </c>
      <c r="K38" s="27">
        <f t="shared" si="1"/>
        <v>276.21212121212045</v>
      </c>
      <c r="L38" s="1"/>
    </row>
    <row r="39" spans="9:12" x14ac:dyDescent="0.15">
      <c r="I39" s="1"/>
      <c r="J39" s="25">
        <f t="shared" si="0"/>
        <v>36</v>
      </c>
      <c r="K39" s="27">
        <f t="shared" si="1"/>
        <v>272.42424242424164</v>
      </c>
      <c r="L39" s="1"/>
    </row>
    <row r="40" spans="9:12" x14ac:dyDescent="0.15">
      <c r="I40" s="1"/>
      <c r="J40" s="25">
        <f t="shared" si="0"/>
        <v>37</v>
      </c>
      <c r="K40" s="27">
        <f t="shared" si="1"/>
        <v>268.63636363636283</v>
      </c>
      <c r="L40" s="1"/>
    </row>
    <row r="41" spans="9:12" x14ac:dyDescent="0.15">
      <c r="I41" s="1"/>
      <c r="J41" s="25">
        <f t="shared" si="0"/>
        <v>38</v>
      </c>
      <c r="K41" s="27">
        <f t="shared" si="1"/>
        <v>264.84848484848402</v>
      </c>
      <c r="L41" s="1"/>
    </row>
    <row r="42" spans="9:12" x14ac:dyDescent="0.15">
      <c r="I42" s="1"/>
      <c r="J42" s="25">
        <f t="shared" si="0"/>
        <v>39</v>
      </c>
      <c r="K42" s="27">
        <f t="shared" si="1"/>
        <v>261.06060606060521</v>
      </c>
      <c r="L42" s="1"/>
    </row>
    <row r="43" spans="9:12" x14ac:dyDescent="0.15">
      <c r="I43" s="1"/>
      <c r="J43" s="25">
        <f t="shared" si="0"/>
        <v>40</v>
      </c>
      <c r="K43" s="27">
        <f t="shared" si="1"/>
        <v>257.2727272727264</v>
      </c>
      <c r="L43" s="1"/>
    </row>
    <row r="44" spans="9:12" x14ac:dyDescent="0.15">
      <c r="I44" s="1"/>
      <c r="J44" s="25">
        <f t="shared" si="0"/>
        <v>41</v>
      </c>
      <c r="K44" s="27">
        <f t="shared" si="1"/>
        <v>253.48484848484762</v>
      </c>
      <c r="L44" s="1"/>
    </row>
    <row r="45" spans="9:12" x14ac:dyDescent="0.15">
      <c r="I45" s="1"/>
      <c r="J45" s="25">
        <f t="shared" si="0"/>
        <v>42</v>
      </c>
      <c r="K45" s="27">
        <f t="shared" si="1"/>
        <v>249.69696969696884</v>
      </c>
      <c r="L45" s="1"/>
    </row>
    <row r="46" spans="9:12" x14ac:dyDescent="0.15">
      <c r="I46" s="1"/>
      <c r="J46" s="25">
        <f t="shared" si="0"/>
        <v>43</v>
      </c>
      <c r="K46" s="27">
        <f t="shared" si="1"/>
        <v>245.90909090909005</v>
      </c>
      <c r="L46" s="1"/>
    </row>
    <row r="47" spans="9:12" x14ac:dyDescent="0.15">
      <c r="I47" s="1"/>
      <c r="J47" s="25">
        <f t="shared" si="0"/>
        <v>44</v>
      </c>
      <c r="K47" s="27">
        <f t="shared" si="1"/>
        <v>242.12121212121127</v>
      </c>
      <c r="L47" s="1"/>
    </row>
    <row r="48" spans="9:12" x14ac:dyDescent="0.15">
      <c r="I48" s="1"/>
      <c r="J48" s="25">
        <f t="shared" si="0"/>
        <v>45</v>
      </c>
      <c r="K48" s="27">
        <f t="shared" si="1"/>
        <v>238.33333333333249</v>
      </c>
      <c r="L48" s="1"/>
    </row>
    <row r="49" spans="9:12" x14ac:dyDescent="0.15">
      <c r="I49" s="1"/>
      <c r="J49" s="25">
        <f t="shared" si="0"/>
        <v>46</v>
      </c>
      <c r="K49" s="27">
        <f t="shared" si="1"/>
        <v>234.54545454545371</v>
      </c>
      <c r="L49" s="1"/>
    </row>
    <row r="50" spans="9:12" x14ac:dyDescent="0.15">
      <c r="I50" s="1"/>
      <c r="J50" s="25">
        <f t="shared" si="0"/>
        <v>47</v>
      </c>
      <c r="K50" s="27">
        <f t="shared" si="1"/>
        <v>230.75757575757493</v>
      </c>
      <c r="L50" s="1"/>
    </row>
    <row r="51" spans="9:12" x14ac:dyDescent="0.15">
      <c r="I51" s="1"/>
      <c r="J51" s="25">
        <f t="shared" si="0"/>
        <v>48</v>
      </c>
      <c r="K51" s="27">
        <f t="shared" si="1"/>
        <v>226.96969696969614</v>
      </c>
      <c r="L51" s="1"/>
    </row>
    <row r="52" spans="9:12" x14ac:dyDescent="0.15">
      <c r="I52" s="1"/>
      <c r="J52" s="25">
        <f t="shared" si="0"/>
        <v>49</v>
      </c>
      <c r="K52" s="27">
        <f t="shared" si="1"/>
        <v>223.18181818181736</v>
      </c>
      <c r="L52" s="1"/>
    </row>
    <row r="53" spans="9:12" x14ac:dyDescent="0.15">
      <c r="I53" s="1"/>
      <c r="J53" s="25">
        <f t="shared" si="0"/>
        <v>50</v>
      </c>
      <c r="K53" s="27">
        <f t="shared" si="1"/>
        <v>219.39393939393858</v>
      </c>
      <c r="L53" s="1"/>
    </row>
    <row r="54" spans="9:12" x14ac:dyDescent="0.15">
      <c r="I54" s="1"/>
      <c r="J54" s="25">
        <f t="shared" si="0"/>
        <v>51</v>
      </c>
      <c r="K54" s="27">
        <f t="shared" si="1"/>
        <v>215.6060606060598</v>
      </c>
      <c r="L54" s="1"/>
    </row>
    <row r="55" spans="9:12" x14ac:dyDescent="0.15">
      <c r="I55" s="1"/>
      <c r="J55" s="25">
        <f t="shared" si="0"/>
        <v>52</v>
      </c>
      <c r="K55" s="27">
        <f t="shared" si="1"/>
        <v>211.81818181818102</v>
      </c>
      <c r="L55" s="1"/>
    </row>
    <row r="56" spans="9:12" x14ac:dyDescent="0.15">
      <c r="I56" s="1"/>
      <c r="J56" s="25">
        <f t="shared" si="0"/>
        <v>53</v>
      </c>
      <c r="K56" s="27">
        <f t="shared" si="1"/>
        <v>208.03030303030224</v>
      </c>
      <c r="L56" s="1"/>
    </row>
    <row r="57" spans="9:12" x14ac:dyDescent="0.15">
      <c r="I57" s="1"/>
      <c r="J57" s="25">
        <f t="shared" si="0"/>
        <v>54</v>
      </c>
      <c r="K57" s="27">
        <f t="shared" si="1"/>
        <v>204.24242424242345</v>
      </c>
      <c r="L57" s="1"/>
    </row>
    <row r="58" spans="9:12" x14ac:dyDescent="0.15">
      <c r="I58" s="1"/>
      <c r="J58" s="25">
        <f t="shared" si="0"/>
        <v>55</v>
      </c>
      <c r="K58" s="27">
        <f t="shared" si="1"/>
        <v>200.45454545454467</v>
      </c>
      <c r="L58" s="1"/>
    </row>
    <row r="59" spans="9:12" x14ac:dyDescent="0.15">
      <c r="I59" s="1"/>
      <c r="J59" s="25">
        <f t="shared" si="0"/>
        <v>56</v>
      </c>
      <c r="K59" s="27">
        <f t="shared" si="1"/>
        <v>196.66666666666589</v>
      </c>
      <c r="L59" s="1"/>
    </row>
    <row r="60" spans="9:12" x14ac:dyDescent="0.15">
      <c r="I60" s="1"/>
      <c r="J60" s="25">
        <f t="shared" si="0"/>
        <v>57</v>
      </c>
      <c r="K60" s="27">
        <f t="shared" si="1"/>
        <v>192.87878787878711</v>
      </c>
      <c r="L60" s="1"/>
    </row>
    <row r="61" spans="9:12" x14ac:dyDescent="0.15">
      <c r="J61" s="25">
        <f t="shared" si="0"/>
        <v>58</v>
      </c>
      <c r="K61" s="27">
        <f t="shared" si="1"/>
        <v>189.09090909090833</v>
      </c>
    </row>
    <row r="62" spans="9:12" x14ac:dyDescent="0.15">
      <c r="J62" s="25">
        <f t="shared" si="0"/>
        <v>59</v>
      </c>
      <c r="K62" s="27">
        <f t="shared" si="1"/>
        <v>185.30303030302954</v>
      </c>
    </row>
    <row r="63" spans="9:12" x14ac:dyDescent="0.15">
      <c r="J63" s="25">
        <f t="shared" si="0"/>
        <v>60</v>
      </c>
      <c r="K63" s="27">
        <f t="shared" si="1"/>
        <v>181.51515151515076</v>
      </c>
    </row>
    <row r="64" spans="9:12" x14ac:dyDescent="0.15">
      <c r="J64" s="25">
        <f t="shared" si="0"/>
        <v>61</v>
      </c>
      <c r="K64" s="27">
        <f t="shared" si="1"/>
        <v>177.72727272727198</v>
      </c>
    </row>
    <row r="65" spans="10:11" x14ac:dyDescent="0.15">
      <c r="J65" s="25">
        <f t="shared" si="0"/>
        <v>62</v>
      </c>
      <c r="K65" s="27">
        <f t="shared" si="1"/>
        <v>173.9393939393932</v>
      </c>
    </row>
    <row r="66" spans="10:11" x14ac:dyDescent="0.15">
      <c r="J66" s="25">
        <f t="shared" si="0"/>
        <v>63</v>
      </c>
      <c r="K66" s="27">
        <f t="shared" si="1"/>
        <v>170.15151515151442</v>
      </c>
    </row>
    <row r="67" spans="10:11" x14ac:dyDescent="0.15">
      <c r="J67" s="25">
        <f t="shared" si="0"/>
        <v>64</v>
      </c>
      <c r="K67" s="27">
        <f t="shared" si="1"/>
        <v>166.36363636363564</v>
      </c>
    </row>
    <row r="68" spans="10:11" x14ac:dyDescent="0.15">
      <c r="J68" s="25">
        <f t="shared" si="0"/>
        <v>65</v>
      </c>
      <c r="K68" s="27">
        <f t="shared" si="1"/>
        <v>162.57575757575685</v>
      </c>
    </row>
    <row r="69" spans="10:11" x14ac:dyDescent="0.15">
      <c r="J69" s="25">
        <f t="shared" si="0"/>
        <v>66</v>
      </c>
      <c r="K69" s="27">
        <f t="shared" si="1"/>
        <v>158.78787878787807</v>
      </c>
    </row>
    <row r="70" spans="10:11" x14ac:dyDescent="0.15">
      <c r="J70" s="25">
        <f t="shared" ref="J70:J103" si="4">J69+1</f>
        <v>67</v>
      </c>
      <c r="K70" s="27">
        <f t="shared" ref="K70:K103" si="5">K69-(K$4-30)/(K$3-1)</f>
        <v>154.99999999999929</v>
      </c>
    </row>
    <row r="71" spans="10:11" x14ac:dyDescent="0.15">
      <c r="J71" s="25">
        <f t="shared" si="4"/>
        <v>68</v>
      </c>
      <c r="K71" s="27">
        <f t="shared" si="5"/>
        <v>151.21212121212051</v>
      </c>
    </row>
    <row r="72" spans="10:11" x14ac:dyDescent="0.15">
      <c r="J72" s="25">
        <f t="shared" si="4"/>
        <v>69</v>
      </c>
      <c r="K72" s="27">
        <f t="shared" si="5"/>
        <v>147.42424242424173</v>
      </c>
    </row>
    <row r="73" spans="10:11" x14ac:dyDescent="0.15">
      <c r="J73" s="25">
        <f t="shared" si="4"/>
        <v>70</v>
      </c>
      <c r="K73" s="27">
        <f t="shared" si="5"/>
        <v>143.63636363636294</v>
      </c>
    </row>
    <row r="74" spans="10:11" x14ac:dyDescent="0.15">
      <c r="J74" s="25">
        <f t="shared" si="4"/>
        <v>71</v>
      </c>
      <c r="K74" s="27">
        <f t="shared" si="5"/>
        <v>139.84848484848416</v>
      </c>
    </row>
    <row r="75" spans="10:11" x14ac:dyDescent="0.15">
      <c r="J75" s="25">
        <f t="shared" si="4"/>
        <v>72</v>
      </c>
      <c r="K75" s="27">
        <f t="shared" si="5"/>
        <v>136.06060606060538</v>
      </c>
    </row>
    <row r="76" spans="10:11" x14ac:dyDescent="0.15">
      <c r="J76" s="25">
        <f t="shared" si="4"/>
        <v>73</v>
      </c>
      <c r="K76" s="27">
        <f t="shared" si="5"/>
        <v>132.2727272727266</v>
      </c>
    </row>
    <row r="77" spans="10:11" x14ac:dyDescent="0.15">
      <c r="J77" s="25">
        <f t="shared" si="4"/>
        <v>74</v>
      </c>
      <c r="K77" s="27">
        <f t="shared" si="5"/>
        <v>128.48484848484782</v>
      </c>
    </row>
    <row r="78" spans="10:11" x14ac:dyDescent="0.15">
      <c r="J78" s="25">
        <f t="shared" si="4"/>
        <v>75</v>
      </c>
      <c r="K78" s="27">
        <f t="shared" si="5"/>
        <v>124.69696969696903</v>
      </c>
    </row>
    <row r="79" spans="10:11" x14ac:dyDescent="0.15">
      <c r="J79" s="25">
        <f t="shared" si="4"/>
        <v>76</v>
      </c>
      <c r="K79" s="27">
        <f t="shared" si="5"/>
        <v>120.90909090909025</v>
      </c>
    </row>
    <row r="80" spans="10:11" x14ac:dyDescent="0.15">
      <c r="J80" s="25">
        <f t="shared" si="4"/>
        <v>77</v>
      </c>
      <c r="K80" s="27">
        <f t="shared" si="5"/>
        <v>117.12121212121147</v>
      </c>
    </row>
    <row r="81" spans="10:11" x14ac:dyDescent="0.15">
      <c r="J81" s="25">
        <f t="shared" si="4"/>
        <v>78</v>
      </c>
      <c r="K81" s="27">
        <f t="shared" si="5"/>
        <v>113.33333333333269</v>
      </c>
    </row>
    <row r="82" spans="10:11" x14ac:dyDescent="0.15">
      <c r="J82" s="25">
        <f t="shared" si="4"/>
        <v>79</v>
      </c>
      <c r="K82" s="27">
        <f t="shared" si="5"/>
        <v>109.54545454545391</v>
      </c>
    </row>
    <row r="83" spans="10:11" x14ac:dyDescent="0.15">
      <c r="J83" s="25">
        <f t="shared" si="4"/>
        <v>80</v>
      </c>
      <c r="K83" s="27">
        <f t="shared" si="5"/>
        <v>105.75757575757513</v>
      </c>
    </row>
    <row r="84" spans="10:11" x14ac:dyDescent="0.15">
      <c r="J84" s="25">
        <f t="shared" si="4"/>
        <v>81</v>
      </c>
      <c r="K84" s="27">
        <f t="shared" si="5"/>
        <v>101.96969696969634</v>
      </c>
    </row>
    <row r="85" spans="10:11" x14ac:dyDescent="0.15">
      <c r="J85" s="25">
        <f t="shared" si="4"/>
        <v>82</v>
      </c>
      <c r="K85" s="27">
        <f t="shared" si="5"/>
        <v>98.181818181817562</v>
      </c>
    </row>
    <row r="86" spans="10:11" x14ac:dyDescent="0.15">
      <c r="J86" s="25">
        <f t="shared" si="4"/>
        <v>83</v>
      </c>
      <c r="K86" s="27">
        <f t="shared" si="5"/>
        <v>94.39393939393878</v>
      </c>
    </row>
    <row r="87" spans="10:11" x14ac:dyDescent="0.15">
      <c r="J87" s="25">
        <f t="shared" si="4"/>
        <v>84</v>
      </c>
      <c r="K87" s="27">
        <f t="shared" si="5"/>
        <v>90.606060606059998</v>
      </c>
    </row>
    <row r="88" spans="10:11" x14ac:dyDescent="0.15">
      <c r="J88" s="25">
        <f t="shared" si="4"/>
        <v>85</v>
      </c>
      <c r="K88" s="27">
        <f t="shared" si="5"/>
        <v>86.818181818181216</v>
      </c>
    </row>
    <row r="89" spans="10:11" x14ac:dyDescent="0.15">
      <c r="J89" s="25">
        <f t="shared" si="4"/>
        <v>86</v>
      </c>
      <c r="K89" s="27">
        <f t="shared" si="5"/>
        <v>83.030303030302434</v>
      </c>
    </row>
    <row r="90" spans="10:11" x14ac:dyDescent="0.15">
      <c r="J90" s="25">
        <f t="shared" si="4"/>
        <v>87</v>
      </c>
      <c r="K90" s="27">
        <f t="shared" si="5"/>
        <v>79.242424242423652</v>
      </c>
    </row>
    <row r="91" spans="10:11" x14ac:dyDescent="0.15">
      <c r="J91" s="25">
        <f t="shared" si="4"/>
        <v>88</v>
      </c>
      <c r="K91" s="27">
        <f t="shared" si="5"/>
        <v>75.454545454544871</v>
      </c>
    </row>
    <row r="92" spans="10:11" x14ac:dyDescent="0.15">
      <c r="J92" s="25">
        <f t="shared" si="4"/>
        <v>89</v>
      </c>
      <c r="K92" s="27">
        <f t="shared" si="5"/>
        <v>71.666666666666089</v>
      </c>
    </row>
    <row r="93" spans="10:11" x14ac:dyDescent="0.15">
      <c r="J93" s="25">
        <f t="shared" si="4"/>
        <v>90</v>
      </c>
      <c r="K93" s="27">
        <f t="shared" si="5"/>
        <v>67.878787878787307</v>
      </c>
    </row>
    <row r="94" spans="10:11" x14ac:dyDescent="0.15">
      <c r="J94" s="25">
        <f t="shared" si="4"/>
        <v>91</v>
      </c>
      <c r="K94" s="27">
        <f t="shared" si="5"/>
        <v>64.090909090908525</v>
      </c>
    </row>
    <row r="95" spans="10:11" x14ac:dyDescent="0.15">
      <c r="J95" s="25">
        <f t="shared" si="4"/>
        <v>92</v>
      </c>
      <c r="K95" s="27">
        <f t="shared" si="5"/>
        <v>60.303030303029736</v>
      </c>
    </row>
    <row r="96" spans="10:11" x14ac:dyDescent="0.15">
      <c r="J96" s="25">
        <f t="shared" si="4"/>
        <v>93</v>
      </c>
      <c r="K96" s="27">
        <f t="shared" si="5"/>
        <v>56.515151515150947</v>
      </c>
    </row>
    <row r="97" spans="10:11" x14ac:dyDescent="0.15">
      <c r="J97" s="25">
        <f t="shared" si="4"/>
        <v>94</v>
      </c>
      <c r="K97" s="27">
        <f t="shared" si="5"/>
        <v>52.727272727272158</v>
      </c>
    </row>
    <row r="98" spans="10:11" x14ac:dyDescent="0.15">
      <c r="J98" s="25">
        <f t="shared" si="4"/>
        <v>95</v>
      </c>
      <c r="K98" s="27">
        <f t="shared" si="5"/>
        <v>48.939393939393369</v>
      </c>
    </row>
    <row r="99" spans="10:11" x14ac:dyDescent="0.15">
      <c r="J99" s="25">
        <f t="shared" si="4"/>
        <v>96</v>
      </c>
      <c r="K99" s="27">
        <f t="shared" si="5"/>
        <v>45.15151515151458</v>
      </c>
    </row>
    <row r="100" spans="10:11" x14ac:dyDescent="0.15">
      <c r="J100" s="25">
        <f t="shared" si="4"/>
        <v>97</v>
      </c>
      <c r="K100" s="27">
        <f t="shared" si="5"/>
        <v>41.363636363635791</v>
      </c>
    </row>
    <row r="101" spans="10:11" x14ac:dyDescent="0.15">
      <c r="J101" s="25">
        <f t="shared" si="4"/>
        <v>98</v>
      </c>
      <c r="K101" s="27">
        <f t="shared" si="5"/>
        <v>37.575757575757002</v>
      </c>
    </row>
    <row r="102" spans="10:11" x14ac:dyDescent="0.15">
      <c r="J102" s="25">
        <f t="shared" si="4"/>
        <v>99</v>
      </c>
      <c r="K102" s="27">
        <f t="shared" si="5"/>
        <v>33.787878787878213</v>
      </c>
    </row>
    <row r="103" spans="10:11" x14ac:dyDescent="0.15">
      <c r="J103" s="25">
        <f t="shared" si="4"/>
        <v>100</v>
      </c>
      <c r="K103" s="27">
        <f t="shared" si="5"/>
        <v>29.999999999999424</v>
      </c>
    </row>
  </sheetData>
  <mergeCells count="17">
    <mergeCell ref="B6:C6"/>
    <mergeCell ref="A1:G2"/>
    <mergeCell ref="J1:K1"/>
    <mergeCell ref="B3:C3"/>
    <mergeCell ref="B4:C4"/>
    <mergeCell ref="B5:C5"/>
    <mergeCell ref="A9:A10"/>
    <mergeCell ref="B9:C9"/>
    <mergeCell ref="D9:E9"/>
    <mergeCell ref="B10:C10"/>
    <mergeCell ref="D10:E10"/>
    <mergeCell ref="G9:G10"/>
    <mergeCell ref="B12:C12"/>
    <mergeCell ref="B7:C7"/>
    <mergeCell ref="B8:C8"/>
    <mergeCell ref="D8:E8"/>
    <mergeCell ref="F8:F10"/>
  </mergeCells>
  <conditionalFormatting sqref="A14">
    <cfRule type="duplicateValues" dxfId="58" priority="26"/>
    <cfRule type="duplicateValues" dxfId="57" priority="27"/>
    <cfRule type="duplicateValues" dxfId="56" priority="28"/>
    <cfRule type="duplicateValues" dxfId="55" priority="29"/>
    <cfRule type="duplicateValues" dxfId="54" priority="30"/>
  </conditionalFormatting>
  <conditionalFormatting sqref="A16">
    <cfRule type="duplicateValues" dxfId="53" priority="21"/>
    <cfRule type="duplicateValues" dxfId="52" priority="22"/>
    <cfRule type="duplicateValues" dxfId="51" priority="23"/>
    <cfRule type="duplicateValues" dxfId="50" priority="24"/>
    <cfRule type="duplicateValues" dxfId="49" priority="25"/>
  </conditionalFormatting>
  <conditionalFormatting sqref="A18">
    <cfRule type="duplicateValues" dxfId="48" priority="16"/>
    <cfRule type="duplicateValues" dxfId="47" priority="17"/>
    <cfRule type="duplicateValues" dxfId="46" priority="18"/>
    <cfRule type="duplicateValues" dxfId="45" priority="19"/>
    <cfRule type="duplicateValues" dxfId="44" priority="20"/>
  </conditionalFormatting>
  <conditionalFormatting sqref="A19">
    <cfRule type="duplicateValues" dxfId="43" priority="11"/>
    <cfRule type="duplicateValues" dxfId="42" priority="12"/>
    <cfRule type="duplicateValues" dxfId="41" priority="13"/>
    <cfRule type="duplicateValues" dxfId="40" priority="14"/>
    <cfRule type="duplicateValues" dxfId="39" priority="15"/>
  </conditionalFormatting>
  <conditionalFormatting sqref="A20">
    <cfRule type="duplicateValues" dxfId="38" priority="31"/>
    <cfRule type="duplicateValues" dxfId="37" priority="32"/>
    <cfRule type="duplicateValues" dxfId="36" priority="33"/>
    <cfRule type="duplicateValues" dxfId="35" priority="34"/>
    <cfRule type="duplicateValues" dxfId="34" priority="35"/>
  </conditionalFormatting>
  <conditionalFormatting sqref="A22:A24">
    <cfRule type="duplicateValues" dxfId="33" priority="36"/>
    <cfRule type="duplicateValues" dxfId="32" priority="37"/>
    <cfRule type="duplicateValues" dxfId="31" priority="38"/>
    <cfRule type="duplicateValues" dxfId="30" priority="39"/>
    <cfRule type="duplicateValues" dxfId="29" priority="40"/>
  </conditionalFormatting>
  <conditionalFormatting sqref="A25">
    <cfRule type="duplicateValues" dxfId="28" priority="6"/>
    <cfRule type="duplicateValues" dxfId="27" priority="7"/>
    <cfRule type="duplicateValues" dxfId="26" priority="8"/>
    <cfRule type="duplicateValues" dxfId="25" priority="9"/>
    <cfRule type="duplicateValues" dxfId="24" priority="10"/>
  </conditionalFormatting>
  <conditionalFormatting sqref="A26">
    <cfRule type="duplicateValues" dxfId="23" priority="1"/>
    <cfRule type="duplicateValues" dxfId="22" priority="2"/>
    <cfRule type="duplicateValues" dxfId="21" priority="3"/>
    <cfRule type="duplicateValues" dxfId="20" priority="4"/>
    <cfRule type="duplicateValues" dxfId="19" priority="5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6587-2A40-474F-9E2F-1B848DB724A0}">
  <dimension ref="A1:F69"/>
  <sheetViews>
    <sheetView workbookViewId="0">
      <selection activeCell="G17" sqref="G17"/>
    </sheetView>
  </sheetViews>
  <sheetFormatPr baseColWidth="10" defaultColWidth="11" defaultRowHeight="14" x14ac:dyDescent="0.15"/>
  <sheetData>
    <row r="1" spans="1:6" s="36" customFormat="1" ht="20" customHeight="1" x14ac:dyDescent="0.15">
      <c r="B1" s="56"/>
      <c r="C1" s="56"/>
      <c r="D1" s="56"/>
    </row>
    <row r="2" spans="1:6" s="8" customFormat="1" ht="17" customHeight="1" x14ac:dyDescent="0.15">
      <c r="A2" s="12" t="s">
        <v>43</v>
      </c>
      <c r="B2" s="4">
        <v>2009</v>
      </c>
      <c r="C2" s="4" t="s">
        <v>91</v>
      </c>
      <c r="D2" s="4" t="s">
        <v>48</v>
      </c>
      <c r="E2" s="51" t="s">
        <v>92</v>
      </c>
      <c r="F2" s="12"/>
    </row>
    <row r="3" spans="1:6" s="8" customFormat="1" ht="17" customHeight="1" x14ac:dyDescent="0.15">
      <c r="A3" s="12" t="s">
        <v>47</v>
      </c>
      <c r="B3" s="4">
        <v>2005</v>
      </c>
      <c r="C3" s="4" t="s">
        <v>91</v>
      </c>
      <c r="D3" s="4" t="s">
        <v>27</v>
      </c>
      <c r="E3" s="51" t="s">
        <v>93</v>
      </c>
      <c r="F3" s="12"/>
    </row>
    <row r="4" spans="1:6" s="8" customFormat="1" ht="17" customHeight="1" x14ac:dyDescent="0.15">
      <c r="A4" s="12" t="s">
        <v>47</v>
      </c>
      <c r="B4" s="4">
        <v>2006</v>
      </c>
      <c r="C4" s="4" t="s">
        <v>91</v>
      </c>
      <c r="D4" s="4" t="s">
        <v>27</v>
      </c>
      <c r="E4" s="51" t="s">
        <v>94</v>
      </c>
      <c r="F4" s="12"/>
    </row>
    <row r="5" spans="1:6" s="8" customFormat="1" ht="17" customHeight="1" x14ac:dyDescent="0.15">
      <c r="A5" s="12" t="s">
        <v>76</v>
      </c>
      <c r="B5" s="4">
        <v>2008</v>
      </c>
      <c r="C5" s="4" t="s">
        <v>91</v>
      </c>
      <c r="D5" s="4" t="s">
        <v>29</v>
      </c>
      <c r="E5" s="51" t="s">
        <v>95</v>
      </c>
      <c r="F5" s="12"/>
    </row>
    <row r="6" spans="1:6" s="8" customFormat="1" ht="17" customHeight="1" x14ac:dyDescent="0.15">
      <c r="A6" s="12" t="s">
        <v>76</v>
      </c>
      <c r="B6" s="4">
        <v>2008</v>
      </c>
      <c r="C6" s="4" t="s">
        <v>91</v>
      </c>
      <c r="D6" s="4" t="s">
        <v>29</v>
      </c>
      <c r="E6" s="51" t="s">
        <v>96</v>
      </c>
      <c r="F6" s="12"/>
    </row>
    <row r="7" spans="1:6" s="8" customFormat="1" ht="17" customHeight="1" x14ac:dyDescent="0.15">
      <c r="A7" s="12" t="s">
        <v>76</v>
      </c>
      <c r="B7" s="4">
        <v>2010</v>
      </c>
      <c r="C7" s="4" t="s">
        <v>91</v>
      </c>
      <c r="D7" s="4" t="s">
        <v>48</v>
      </c>
      <c r="E7" s="51" t="s">
        <v>97</v>
      </c>
      <c r="F7" s="12"/>
    </row>
    <row r="8" spans="1:6" s="8" customFormat="1" ht="17" customHeight="1" x14ac:dyDescent="0.15">
      <c r="A8" s="12" t="s">
        <v>83</v>
      </c>
      <c r="B8" s="4">
        <v>2009</v>
      </c>
      <c r="C8" s="4" t="s">
        <v>91</v>
      </c>
      <c r="D8" s="4" t="s">
        <v>29</v>
      </c>
      <c r="E8" s="51" t="s">
        <v>98</v>
      </c>
      <c r="F8" s="12"/>
    </row>
    <row r="9" spans="1:6" s="8" customFormat="1" ht="17" customHeight="1" x14ac:dyDescent="0.15">
      <c r="A9" s="12" t="s">
        <v>76</v>
      </c>
      <c r="B9" s="4">
        <v>2008</v>
      </c>
      <c r="C9" s="4" t="s">
        <v>91</v>
      </c>
      <c r="D9" s="4" t="s">
        <v>29</v>
      </c>
      <c r="E9" s="51" t="s">
        <v>99</v>
      </c>
      <c r="F9" s="12"/>
    </row>
    <row r="10" spans="1:6" s="8" customFormat="1" ht="17" customHeight="1" x14ac:dyDescent="0.15">
      <c r="A10" s="12" t="s">
        <v>43</v>
      </c>
      <c r="B10" s="4">
        <v>2006</v>
      </c>
      <c r="C10" s="4" t="s">
        <v>91</v>
      </c>
      <c r="D10" s="4" t="s">
        <v>27</v>
      </c>
      <c r="E10" s="51" t="s">
        <v>100</v>
      </c>
      <c r="F10" s="12"/>
    </row>
    <row r="11" spans="1:6" s="8" customFormat="1" ht="17" customHeight="1" x14ac:dyDescent="0.15">
      <c r="A11" s="12" t="s">
        <v>47</v>
      </c>
      <c r="B11" s="4">
        <v>2008</v>
      </c>
      <c r="C11" s="4" t="s">
        <v>91</v>
      </c>
      <c r="D11" s="4" t="s">
        <v>29</v>
      </c>
      <c r="E11" s="51" t="s">
        <v>101</v>
      </c>
      <c r="F11" s="12"/>
    </row>
    <row r="12" spans="1:6" s="8" customFormat="1" ht="17" customHeight="1" x14ac:dyDescent="0.15">
      <c r="A12" s="12" t="s">
        <v>45</v>
      </c>
      <c r="B12" s="4">
        <v>2008</v>
      </c>
      <c r="C12" s="4" t="s">
        <v>91</v>
      </c>
      <c r="D12" s="4" t="s">
        <v>29</v>
      </c>
      <c r="E12" s="51" t="s">
        <v>102</v>
      </c>
      <c r="F12" s="12"/>
    </row>
    <row r="13" spans="1:6" s="8" customFormat="1" ht="17" customHeight="1" x14ac:dyDescent="0.15">
      <c r="A13" s="12" t="s">
        <v>45</v>
      </c>
      <c r="B13" s="4">
        <v>2012</v>
      </c>
      <c r="C13" s="4" t="s">
        <v>91</v>
      </c>
      <c r="D13" s="4" t="s">
        <v>59</v>
      </c>
      <c r="E13" s="51" t="s">
        <v>103</v>
      </c>
      <c r="F13" s="12"/>
    </row>
    <row r="14" spans="1:6" s="8" customFormat="1" ht="17" customHeight="1" x14ac:dyDescent="0.15">
      <c r="A14" s="12" t="s">
        <v>47</v>
      </c>
      <c r="B14" s="4">
        <v>2005</v>
      </c>
      <c r="C14" s="4" t="s">
        <v>91</v>
      </c>
      <c r="D14" s="4" t="s">
        <v>27</v>
      </c>
      <c r="E14" s="51" t="s">
        <v>104</v>
      </c>
      <c r="F14" s="12"/>
    </row>
    <row r="15" spans="1:6" s="8" customFormat="1" ht="17" customHeight="1" x14ac:dyDescent="0.15">
      <c r="A15" s="12" t="s">
        <v>45</v>
      </c>
      <c r="B15" s="4">
        <v>2010</v>
      </c>
      <c r="C15" s="4" t="s">
        <v>91</v>
      </c>
      <c r="D15" s="4" t="s">
        <v>48</v>
      </c>
      <c r="E15" s="12" t="s">
        <v>105</v>
      </c>
      <c r="F15" s="12"/>
    </row>
    <row r="16" spans="1:6" s="8" customFormat="1" ht="17" customHeight="1" x14ac:dyDescent="0.15">
      <c r="A16" s="12" t="s">
        <v>45</v>
      </c>
      <c r="B16" s="4">
        <v>2010</v>
      </c>
      <c r="C16" s="4" t="s">
        <v>91</v>
      </c>
      <c r="D16" s="4" t="s">
        <v>48</v>
      </c>
      <c r="E16" s="12" t="s">
        <v>106</v>
      </c>
      <c r="F16" s="12"/>
    </row>
    <row r="17" spans="1:6" s="8" customFormat="1" ht="17" customHeight="1" x14ac:dyDescent="0.15">
      <c r="A17" s="12" t="s">
        <v>45</v>
      </c>
      <c r="B17" s="4">
        <v>2010</v>
      </c>
      <c r="C17" s="4" t="s">
        <v>91</v>
      </c>
      <c r="D17" s="4" t="s">
        <v>48</v>
      </c>
      <c r="E17" s="12" t="s">
        <v>107</v>
      </c>
      <c r="F17" s="12"/>
    </row>
    <row r="18" spans="1:6" s="8" customFormat="1" ht="17" customHeight="1" x14ac:dyDescent="0.15">
      <c r="A18" s="12" t="s">
        <v>45</v>
      </c>
      <c r="B18" s="4">
        <v>2008</v>
      </c>
      <c r="C18" s="4" t="s">
        <v>91</v>
      </c>
      <c r="D18" s="4" t="s">
        <v>29</v>
      </c>
      <c r="E18" s="51" t="s">
        <v>108</v>
      </c>
      <c r="F18" s="12"/>
    </row>
    <row r="19" spans="1:6" s="8" customFormat="1" ht="17" customHeight="1" x14ac:dyDescent="0.15">
      <c r="A19" s="12" t="s">
        <v>45</v>
      </c>
      <c r="B19" s="4">
        <v>2008</v>
      </c>
      <c r="C19" s="4" t="s">
        <v>91</v>
      </c>
      <c r="D19" s="4" t="s">
        <v>29</v>
      </c>
      <c r="E19" s="51" t="s">
        <v>109</v>
      </c>
      <c r="F19" s="12"/>
    </row>
    <row r="20" spans="1:6" s="8" customFormat="1" ht="17" customHeight="1" x14ac:dyDescent="0.15">
      <c r="A20" s="12" t="s">
        <v>45</v>
      </c>
      <c r="B20" s="4">
        <v>2012</v>
      </c>
      <c r="C20" s="4" t="s">
        <v>91</v>
      </c>
      <c r="D20" s="4" t="s">
        <v>59</v>
      </c>
      <c r="E20" s="51" t="s">
        <v>110</v>
      </c>
      <c r="F20" s="12"/>
    </row>
    <row r="21" spans="1:6" s="8" customFormat="1" ht="17" customHeight="1" x14ac:dyDescent="0.15">
      <c r="A21" s="12" t="s">
        <v>83</v>
      </c>
      <c r="B21" s="4">
        <v>2012</v>
      </c>
      <c r="C21" s="4" t="s">
        <v>91</v>
      </c>
      <c r="D21" s="4" t="s">
        <v>59</v>
      </c>
      <c r="E21" s="51" t="s">
        <v>111</v>
      </c>
      <c r="F21" s="12"/>
    </row>
    <row r="22" spans="1:6" s="8" customFormat="1" ht="17" customHeight="1" x14ac:dyDescent="0.15">
      <c r="A22" s="12" t="s">
        <v>45</v>
      </c>
      <c r="B22" s="4">
        <v>2010</v>
      </c>
      <c r="C22" s="4" t="s">
        <v>91</v>
      </c>
      <c r="D22" s="4" t="s">
        <v>48</v>
      </c>
      <c r="E22" s="51" t="s">
        <v>112</v>
      </c>
      <c r="F22" s="12"/>
    </row>
    <row r="23" spans="1:6" s="8" customFormat="1" ht="17" customHeight="1" x14ac:dyDescent="0.15">
      <c r="A23" s="12" t="s">
        <v>80</v>
      </c>
      <c r="B23" s="4">
        <v>2010</v>
      </c>
      <c r="C23" s="4" t="s">
        <v>91</v>
      </c>
      <c r="D23" s="4" t="s">
        <v>48</v>
      </c>
      <c r="E23" s="13" t="s">
        <v>113</v>
      </c>
      <c r="F23" s="52"/>
    </row>
    <row r="24" spans="1:6" s="8" customFormat="1" ht="20" customHeight="1" x14ac:dyDescent="0.15">
      <c r="A24" s="12" t="s">
        <v>83</v>
      </c>
      <c r="B24" s="4">
        <v>2013</v>
      </c>
      <c r="C24" s="4" t="s">
        <v>91</v>
      </c>
      <c r="D24" s="4" t="s">
        <v>59</v>
      </c>
      <c r="E24" s="51" t="s">
        <v>114</v>
      </c>
      <c r="F24" s="53"/>
    </row>
    <row r="25" spans="1:6" s="8" customFormat="1" ht="20" customHeight="1" x14ac:dyDescent="0.15">
      <c r="A25" s="54" t="s">
        <v>76</v>
      </c>
      <c r="B25" s="4">
        <v>2009</v>
      </c>
      <c r="C25" s="4" t="s">
        <v>91</v>
      </c>
      <c r="D25" s="4" t="s">
        <v>29</v>
      </c>
      <c r="E25" s="51" t="s">
        <v>115</v>
      </c>
      <c r="F25" s="53"/>
    </row>
    <row r="26" spans="1:6" s="8" customFormat="1" ht="20" customHeight="1" x14ac:dyDescent="0.15">
      <c r="A26" s="12" t="s">
        <v>43</v>
      </c>
      <c r="B26" s="4">
        <v>2009</v>
      </c>
      <c r="C26" s="4" t="s">
        <v>91</v>
      </c>
      <c r="D26" s="4" t="s">
        <v>29</v>
      </c>
      <c r="E26" s="13" t="s">
        <v>116</v>
      </c>
      <c r="F26" s="55"/>
    </row>
    <row r="27" spans="1:6" s="8" customFormat="1" ht="20" customHeight="1" x14ac:dyDescent="0.15">
      <c r="A27" s="12" t="s">
        <v>76</v>
      </c>
      <c r="B27" s="4">
        <v>2009</v>
      </c>
      <c r="C27" s="4" t="s">
        <v>91</v>
      </c>
      <c r="D27" s="4" t="s">
        <v>48</v>
      </c>
      <c r="E27" s="51" t="s">
        <v>117</v>
      </c>
      <c r="F27" s="53"/>
    </row>
    <row r="28" spans="1:6" s="8" customFormat="1" ht="20" customHeight="1" x14ac:dyDescent="0.15">
      <c r="A28" s="12" t="s">
        <v>45</v>
      </c>
      <c r="B28" s="4">
        <v>1980</v>
      </c>
      <c r="C28" s="4" t="s">
        <v>91</v>
      </c>
      <c r="D28" s="4" t="s">
        <v>62</v>
      </c>
      <c r="E28" s="51" t="s">
        <v>118</v>
      </c>
      <c r="F28" s="53"/>
    </row>
    <row r="29" spans="1:6" s="8" customFormat="1" ht="20" customHeight="1" x14ac:dyDescent="0.15">
      <c r="A29" s="12" t="s">
        <v>45</v>
      </c>
      <c r="B29" s="4">
        <v>2007</v>
      </c>
      <c r="C29" s="4" t="s">
        <v>91</v>
      </c>
      <c r="D29" s="4" t="s">
        <v>27</v>
      </c>
      <c r="E29" s="51" t="s">
        <v>119</v>
      </c>
      <c r="F29" s="53"/>
    </row>
    <row r="30" spans="1:6" s="8" customFormat="1" ht="20" customHeight="1" x14ac:dyDescent="0.15">
      <c r="A30" s="12" t="s">
        <v>45</v>
      </c>
      <c r="B30" s="4">
        <v>2011</v>
      </c>
      <c r="C30" s="4" t="s">
        <v>91</v>
      </c>
      <c r="D30" s="4" t="s">
        <v>48</v>
      </c>
      <c r="E30" s="51" t="s">
        <v>120</v>
      </c>
      <c r="F30" s="53"/>
    </row>
    <row r="31" spans="1:6" s="8" customFormat="1" ht="20" customHeight="1" x14ac:dyDescent="0.15">
      <c r="A31" s="12" t="s">
        <v>45</v>
      </c>
      <c r="B31" s="4">
        <v>2009</v>
      </c>
      <c r="C31" s="4" t="s">
        <v>91</v>
      </c>
      <c r="D31" s="4" t="s">
        <v>29</v>
      </c>
      <c r="E31" s="51" t="s">
        <v>121</v>
      </c>
      <c r="F31" s="53"/>
    </row>
    <row r="32" spans="1:6" s="8" customFormat="1" ht="20" customHeight="1" x14ac:dyDescent="0.15">
      <c r="A32" s="12" t="s">
        <v>76</v>
      </c>
      <c r="B32" s="4">
        <v>2010</v>
      </c>
      <c r="C32" s="4" t="s">
        <v>91</v>
      </c>
      <c r="D32" s="4" t="s">
        <v>29</v>
      </c>
      <c r="E32" s="51" t="s">
        <v>122</v>
      </c>
      <c r="F32" s="53"/>
    </row>
    <row r="33" spans="1:5" s="36" customFormat="1" ht="20" customHeight="1" x14ac:dyDescent="0.15">
      <c r="B33" s="56"/>
      <c r="C33" s="57"/>
      <c r="D33" s="56"/>
    </row>
    <row r="36" spans="1:5" x14ac:dyDescent="0.15">
      <c r="A36" s="9" t="s">
        <v>143</v>
      </c>
      <c r="B36" s="10"/>
      <c r="C36" s="10"/>
      <c r="D36" s="10"/>
      <c r="E36" s="11"/>
    </row>
    <row r="37" spans="1:5" x14ac:dyDescent="0.15">
      <c r="A37" s="12" t="s">
        <v>83</v>
      </c>
      <c r="B37" s="4">
        <v>2008</v>
      </c>
      <c r="C37" s="4" t="s">
        <v>72</v>
      </c>
      <c r="D37" s="4" t="s">
        <v>29</v>
      </c>
      <c r="E37" s="51" t="s">
        <v>84</v>
      </c>
    </row>
    <row r="38" spans="1:5" x14ac:dyDescent="0.15">
      <c r="A38" s="12" t="s">
        <v>80</v>
      </c>
      <c r="B38" s="4">
        <v>2011</v>
      </c>
      <c r="C38" s="4" t="s">
        <v>72</v>
      </c>
      <c r="D38" s="4" t="s">
        <v>48</v>
      </c>
      <c r="E38" s="13" t="s">
        <v>85</v>
      </c>
    </row>
    <row r="39" spans="1:5" x14ac:dyDescent="0.15">
      <c r="A39" s="12" t="s">
        <v>83</v>
      </c>
      <c r="B39" s="4">
        <v>2006</v>
      </c>
      <c r="C39" s="4" t="s">
        <v>72</v>
      </c>
      <c r="D39" s="4" t="s">
        <v>27</v>
      </c>
      <c r="E39" s="51" t="s">
        <v>86</v>
      </c>
    </row>
    <row r="40" spans="1:5" x14ac:dyDescent="0.15">
      <c r="A40" s="12" t="s">
        <v>80</v>
      </c>
      <c r="B40" s="4">
        <v>2006</v>
      </c>
      <c r="C40" s="4" t="s">
        <v>72</v>
      </c>
      <c r="D40" s="4" t="s">
        <v>27</v>
      </c>
      <c r="E40" s="13" t="s">
        <v>87</v>
      </c>
    </row>
    <row r="41" spans="1:5" x14ac:dyDescent="0.15">
      <c r="A41" s="12" t="s">
        <v>45</v>
      </c>
      <c r="B41" s="4">
        <v>2013</v>
      </c>
      <c r="C41" s="4" t="s">
        <v>72</v>
      </c>
      <c r="D41" s="4" t="s">
        <v>59</v>
      </c>
      <c r="E41" s="51" t="s">
        <v>88</v>
      </c>
    </row>
    <row r="42" spans="1:5" x14ac:dyDescent="0.15">
      <c r="A42" s="12" t="s">
        <v>80</v>
      </c>
      <c r="B42" s="4">
        <v>2012</v>
      </c>
      <c r="C42" s="4" t="s">
        <v>72</v>
      </c>
      <c r="D42" s="4" t="s">
        <v>59</v>
      </c>
      <c r="E42" s="13" t="s">
        <v>89</v>
      </c>
    </row>
    <row r="43" spans="1:5" x14ac:dyDescent="0.15">
      <c r="A43" s="12" t="s">
        <v>43</v>
      </c>
      <c r="B43" s="4">
        <v>2012</v>
      </c>
      <c r="C43" s="4" t="s">
        <v>72</v>
      </c>
      <c r="D43" s="4" t="s">
        <v>48</v>
      </c>
      <c r="E43" s="13" t="s">
        <v>90</v>
      </c>
    </row>
    <row r="44" spans="1:5" x14ac:dyDescent="0.15">
      <c r="A44" s="59" t="s">
        <v>25</v>
      </c>
      <c r="B44" s="60">
        <v>2006</v>
      </c>
      <c r="C44" s="60" t="s">
        <v>26</v>
      </c>
      <c r="D44" s="60" t="s">
        <v>27</v>
      </c>
      <c r="E44" s="61" t="s">
        <v>31</v>
      </c>
    </row>
    <row r="45" spans="1:5" x14ac:dyDescent="0.15">
      <c r="A45" s="59" t="s">
        <v>25</v>
      </c>
      <c r="B45" s="60">
        <v>2006</v>
      </c>
      <c r="C45" s="60" t="s">
        <v>26</v>
      </c>
      <c r="D45" s="60" t="s">
        <v>27</v>
      </c>
      <c r="E45" s="61" t="s">
        <v>36</v>
      </c>
    </row>
    <row r="46" spans="1:5" x14ac:dyDescent="0.15">
      <c r="A46" s="59" t="s">
        <v>25</v>
      </c>
      <c r="B46" s="60">
        <v>2008</v>
      </c>
      <c r="C46" s="60" t="s">
        <v>32</v>
      </c>
      <c r="D46" s="60" t="s">
        <v>29</v>
      </c>
      <c r="E46" s="61" t="s">
        <v>38</v>
      </c>
    </row>
    <row r="47" spans="1:5" x14ac:dyDescent="0.15">
      <c r="A47" s="59" t="s">
        <v>41</v>
      </c>
      <c r="B47" s="60">
        <v>2006</v>
      </c>
      <c r="C47" s="60" t="s">
        <v>32</v>
      </c>
      <c r="D47" s="60" t="s">
        <v>27</v>
      </c>
      <c r="E47" s="62" t="s">
        <v>42</v>
      </c>
    </row>
    <row r="48" spans="1:5" x14ac:dyDescent="0.15">
      <c r="A48" s="59" t="s">
        <v>43</v>
      </c>
      <c r="B48" s="60">
        <v>2009</v>
      </c>
      <c r="C48" s="60" t="s">
        <v>32</v>
      </c>
      <c r="D48" s="60" t="s">
        <v>29</v>
      </c>
      <c r="E48" s="61" t="s">
        <v>44</v>
      </c>
    </row>
    <row r="49" spans="1:5" x14ac:dyDescent="0.15">
      <c r="A49" s="59" t="s">
        <v>51</v>
      </c>
      <c r="B49" s="60">
        <v>2008</v>
      </c>
      <c r="C49" s="60" t="s">
        <v>32</v>
      </c>
      <c r="D49" s="60" t="s">
        <v>29</v>
      </c>
      <c r="E49" s="61" t="s">
        <v>55</v>
      </c>
    </row>
    <row r="50" spans="1:5" x14ac:dyDescent="0.15">
      <c r="A50" s="59" t="s">
        <v>51</v>
      </c>
      <c r="B50" s="60">
        <v>2011</v>
      </c>
      <c r="C50" s="60" t="s">
        <v>32</v>
      </c>
      <c r="D50" s="60" t="s">
        <v>48</v>
      </c>
      <c r="E50" s="61" t="s">
        <v>56</v>
      </c>
    </row>
    <row r="51" spans="1:5" x14ac:dyDescent="0.15">
      <c r="A51" s="59" t="s">
        <v>47</v>
      </c>
      <c r="B51" s="60">
        <v>2010</v>
      </c>
      <c r="C51" s="60" t="s">
        <v>32</v>
      </c>
      <c r="D51" s="60" t="s">
        <v>48</v>
      </c>
      <c r="E51" s="61" t="s">
        <v>58</v>
      </c>
    </row>
    <row r="52" spans="1:5" x14ac:dyDescent="0.15">
      <c r="A52" s="59" t="s">
        <v>51</v>
      </c>
      <c r="B52" s="60">
        <v>2012</v>
      </c>
      <c r="C52" s="60" t="s">
        <v>32</v>
      </c>
      <c r="D52" s="60" t="s">
        <v>59</v>
      </c>
      <c r="E52" s="61" t="s">
        <v>60</v>
      </c>
    </row>
    <row r="53" spans="1:5" x14ac:dyDescent="0.15">
      <c r="A53" s="59" t="s">
        <v>43</v>
      </c>
      <c r="B53" s="60">
        <v>2005</v>
      </c>
      <c r="C53" s="60" t="s">
        <v>61</v>
      </c>
      <c r="D53" s="60" t="s">
        <v>62</v>
      </c>
      <c r="E53" s="61" t="s">
        <v>63</v>
      </c>
    </row>
    <row r="54" spans="1:5" x14ac:dyDescent="0.15">
      <c r="A54" s="59" t="s">
        <v>43</v>
      </c>
      <c r="B54" s="60">
        <v>2013</v>
      </c>
      <c r="C54" s="60" t="s">
        <v>32</v>
      </c>
      <c r="D54" s="60" t="s">
        <v>59</v>
      </c>
      <c r="E54" s="61" t="s">
        <v>64</v>
      </c>
    </row>
    <row r="55" spans="1:5" x14ac:dyDescent="0.15">
      <c r="A55" s="59" t="s">
        <v>43</v>
      </c>
      <c r="B55" s="60">
        <v>2008</v>
      </c>
      <c r="C55" s="60" t="s">
        <v>32</v>
      </c>
      <c r="D55" s="60" t="s">
        <v>29</v>
      </c>
      <c r="E55" s="61" t="s">
        <v>65</v>
      </c>
    </row>
    <row r="56" spans="1:5" x14ac:dyDescent="0.15">
      <c r="A56" s="59" t="s">
        <v>51</v>
      </c>
      <c r="B56" s="60">
        <v>2007</v>
      </c>
      <c r="C56" s="60" t="s">
        <v>32</v>
      </c>
      <c r="D56" s="60" t="s">
        <v>27</v>
      </c>
      <c r="E56" s="61" t="s">
        <v>66</v>
      </c>
    </row>
    <row r="57" spans="1:5" x14ac:dyDescent="0.15">
      <c r="A57" s="59" t="s">
        <v>51</v>
      </c>
      <c r="B57" s="60">
        <v>2009</v>
      </c>
      <c r="C57" s="60" t="s">
        <v>32</v>
      </c>
      <c r="D57" s="60" t="s">
        <v>29</v>
      </c>
      <c r="E57" s="61" t="s">
        <v>67</v>
      </c>
    </row>
    <row r="58" spans="1:5" x14ac:dyDescent="0.15">
      <c r="A58" s="59" t="s">
        <v>43</v>
      </c>
      <c r="B58" s="60">
        <v>2010</v>
      </c>
      <c r="C58" s="60" t="s">
        <v>32</v>
      </c>
      <c r="D58" s="60" t="s">
        <v>48</v>
      </c>
      <c r="E58" s="61" t="s">
        <v>68</v>
      </c>
    </row>
    <row r="59" spans="1:5" x14ac:dyDescent="0.15">
      <c r="A59" s="59" t="s">
        <v>45</v>
      </c>
      <c r="B59" s="60">
        <v>2010</v>
      </c>
      <c r="C59" s="60" t="s">
        <v>32</v>
      </c>
      <c r="D59" s="60" t="s">
        <v>48</v>
      </c>
      <c r="E59" s="61" t="s">
        <v>69</v>
      </c>
    </row>
    <row r="60" spans="1:5" x14ac:dyDescent="0.15">
      <c r="A60" s="59" t="s">
        <v>43</v>
      </c>
      <c r="B60" s="60">
        <v>2007</v>
      </c>
      <c r="C60" s="60" t="s">
        <v>32</v>
      </c>
      <c r="D60" s="60" t="s">
        <v>27</v>
      </c>
      <c r="E60" s="61" t="s">
        <v>70</v>
      </c>
    </row>
    <row r="61" spans="1:5" x14ac:dyDescent="0.15">
      <c r="A61" s="59" t="s">
        <v>45</v>
      </c>
      <c r="B61" s="60">
        <v>2012</v>
      </c>
      <c r="C61" s="60" t="s">
        <v>32</v>
      </c>
      <c r="D61" s="60" t="s">
        <v>59</v>
      </c>
      <c r="E61" s="61" t="s">
        <v>71</v>
      </c>
    </row>
    <row r="62" spans="1:5" x14ac:dyDescent="0.15">
      <c r="A62" s="59" t="s">
        <v>43</v>
      </c>
      <c r="B62" s="60">
        <v>2011</v>
      </c>
      <c r="C62" s="60" t="s">
        <v>72</v>
      </c>
      <c r="D62" s="60" t="s">
        <v>48</v>
      </c>
      <c r="E62" s="61" t="s">
        <v>73</v>
      </c>
    </row>
    <row r="63" spans="1:5" x14ac:dyDescent="0.15">
      <c r="A63" s="59" t="s">
        <v>45</v>
      </c>
      <c r="B63" s="60">
        <v>2007</v>
      </c>
      <c r="C63" s="60" t="s">
        <v>32</v>
      </c>
      <c r="D63" s="60" t="s">
        <v>27</v>
      </c>
      <c r="E63" s="61" t="s">
        <v>74</v>
      </c>
    </row>
    <row r="64" spans="1:5" x14ac:dyDescent="0.15">
      <c r="A64" s="59" t="s">
        <v>51</v>
      </c>
      <c r="B64" s="60">
        <v>2005</v>
      </c>
      <c r="C64" s="60" t="s">
        <v>32</v>
      </c>
      <c r="D64" s="60" t="s">
        <v>62</v>
      </c>
      <c r="E64" s="61" t="s">
        <v>75</v>
      </c>
    </row>
    <row r="65" spans="1:5" x14ac:dyDescent="0.15">
      <c r="A65" s="59" t="s">
        <v>76</v>
      </c>
      <c r="B65" s="60">
        <v>2009</v>
      </c>
      <c r="C65" s="60" t="s">
        <v>32</v>
      </c>
      <c r="D65" s="60" t="s">
        <v>29</v>
      </c>
      <c r="E65" s="61" t="s">
        <v>77</v>
      </c>
    </row>
    <row r="66" spans="1:5" x14ac:dyDescent="0.15">
      <c r="A66" s="59" t="s">
        <v>45</v>
      </c>
      <c r="B66" s="60">
        <v>2009</v>
      </c>
      <c r="C66" s="60" t="s">
        <v>32</v>
      </c>
      <c r="D66" s="60" t="s">
        <v>48</v>
      </c>
      <c r="E66" s="59" t="s">
        <v>78</v>
      </c>
    </row>
    <row r="67" spans="1:5" x14ac:dyDescent="0.15">
      <c r="A67" s="59" t="s">
        <v>45</v>
      </c>
      <c r="B67" s="60">
        <v>2011</v>
      </c>
      <c r="C67" s="60" t="s">
        <v>32</v>
      </c>
      <c r="D67" s="60" t="s">
        <v>48</v>
      </c>
      <c r="E67" s="61" t="s">
        <v>79</v>
      </c>
    </row>
    <row r="68" spans="1:5" x14ac:dyDescent="0.15">
      <c r="A68" s="64" t="s">
        <v>80</v>
      </c>
      <c r="B68" s="60">
        <v>2011</v>
      </c>
      <c r="C68" s="60" t="s">
        <v>32</v>
      </c>
      <c r="D68" s="60" t="s">
        <v>48</v>
      </c>
      <c r="E68" s="65" t="s">
        <v>81</v>
      </c>
    </row>
    <row r="69" spans="1:5" x14ac:dyDescent="0.15">
      <c r="A69" s="59" t="s">
        <v>45</v>
      </c>
      <c r="B69" s="60">
        <v>2013</v>
      </c>
      <c r="C69" s="60" t="s">
        <v>32</v>
      </c>
      <c r="D69" s="60" t="s">
        <v>59</v>
      </c>
      <c r="E69" s="61" t="s">
        <v>82</v>
      </c>
    </row>
  </sheetData>
  <conditionalFormatting sqref="E1:E33">
    <cfRule type="duplicateValues" dxfId="18" priority="11"/>
    <cfRule type="duplicateValues" dxfId="17" priority="12"/>
  </conditionalFormatting>
  <conditionalFormatting sqref="E2:E32">
    <cfRule type="duplicateValues" dxfId="16" priority="9"/>
    <cfRule type="duplicateValues" dxfId="15" priority="10"/>
    <cfRule type="duplicateValues" dxfId="14" priority="13"/>
  </conditionalFormatting>
  <conditionalFormatting sqref="E37:E69">
    <cfRule type="duplicateValues" dxfId="13" priority="4"/>
    <cfRule type="duplicateValues" dxfId="12" priority="5"/>
  </conditionalFormatting>
  <conditionalFormatting sqref="E62">
    <cfRule type="duplicateValues" dxfId="11" priority="1"/>
    <cfRule type="duplicateValues" dxfId="10" priority="2"/>
    <cfRule type="duplicateValues" dxfId="9" priority="3"/>
  </conditionalFormatting>
  <conditionalFormatting sqref="E63:E69 E36:E61">
    <cfRule type="duplicateValues" dxfId="8" priority="6"/>
    <cfRule type="duplicateValues" dxfId="7" priority="7"/>
  </conditionalFormatting>
  <conditionalFormatting sqref="E63:E69 E37:E61">
    <cfRule type="duplicateValues" dxfId="6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5C68-EF43-014A-87B7-8FB37A9198E7}">
  <dimension ref="A1:N103"/>
  <sheetViews>
    <sheetView zoomScale="157" workbookViewId="0">
      <selection activeCell="B10" sqref="B10:C10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24" style="1" customWidth="1"/>
    <col min="9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138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282</v>
      </c>
      <c r="C3" s="196"/>
      <c r="D3" s="101"/>
      <c r="E3" s="104"/>
      <c r="F3" s="101"/>
      <c r="G3" s="107"/>
      <c r="I3" s="95" t="s">
        <v>132</v>
      </c>
      <c r="J3" s="96">
        <v>46</v>
      </c>
      <c r="K3" s="1"/>
      <c r="L3" s="95" t="s">
        <v>132</v>
      </c>
      <c r="M3" s="96">
        <v>20</v>
      </c>
      <c r="N3" s="1"/>
    </row>
    <row r="4" spans="1:14" ht="15" customHeight="1" x14ac:dyDescent="0.15">
      <c r="A4" s="99" t="s">
        <v>131</v>
      </c>
      <c r="B4" s="118" t="s">
        <v>283</v>
      </c>
      <c r="C4" s="119"/>
      <c r="D4" s="101"/>
      <c r="E4" s="104"/>
      <c r="F4" s="101"/>
      <c r="G4" s="107"/>
      <c r="I4" s="135">
        <v>1</v>
      </c>
      <c r="J4" s="136">
        <f>J2</f>
        <v>500</v>
      </c>
      <c r="K4" s="1"/>
      <c r="L4" s="25">
        <v>1</v>
      </c>
      <c r="M4" s="26">
        <f>M2</f>
        <v>570</v>
      </c>
      <c r="N4" s="1"/>
    </row>
    <row r="5" spans="1:14" ht="15" customHeight="1" x14ac:dyDescent="0.15">
      <c r="A5" s="99" t="s">
        <v>133</v>
      </c>
      <c r="B5" s="132" t="s">
        <v>285</v>
      </c>
      <c r="C5" s="119"/>
      <c r="D5" s="103"/>
      <c r="E5" s="105"/>
      <c r="F5" s="105"/>
      <c r="G5" s="107"/>
      <c r="I5" s="135">
        <f>I4+1</f>
        <v>2</v>
      </c>
      <c r="J5" s="136">
        <f t="shared" ref="J5:J68" si="0">J4-(J$4-30)/(J$3-1)</f>
        <v>489.55555555555554</v>
      </c>
      <c r="K5" s="1"/>
      <c r="L5" s="25">
        <f>L4+1</f>
        <v>2</v>
      </c>
      <c r="M5" s="26">
        <f>M4-(M$4-$J$24)/(M$3)</f>
        <v>556.05555555555554</v>
      </c>
      <c r="N5" s="1"/>
    </row>
    <row r="6" spans="1:14" ht="15" customHeight="1" x14ac:dyDescent="0.15">
      <c r="A6" s="99" t="s">
        <v>134</v>
      </c>
      <c r="B6" s="118" t="s">
        <v>23</v>
      </c>
      <c r="C6" s="119"/>
      <c r="D6" s="103"/>
      <c r="E6" s="106"/>
      <c r="F6" s="103"/>
      <c r="G6" s="107"/>
      <c r="I6" s="135">
        <f t="shared" ref="I6:I69" si="1">I5+1</f>
        <v>3</v>
      </c>
      <c r="J6" s="136">
        <f t="shared" si="0"/>
        <v>479.11111111111109</v>
      </c>
      <c r="K6" s="1"/>
      <c r="L6" s="25">
        <f t="shared" ref="L6:L23" si="2">L5+1</f>
        <v>3</v>
      </c>
      <c r="M6" s="26">
        <f t="shared" ref="M6:M23" si="3">M5-(M$4-$J$24)/(M$3)</f>
        <v>542.11111111111109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35">
        <f t="shared" si="1"/>
        <v>4</v>
      </c>
      <c r="J7" s="136">
        <f t="shared" si="0"/>
        <v>468.66666666666663</v>
      </c>
      <c r="K7" s="1"/>
      <c r="L7" s="25">
        <f t="shared" si="2"/>
        <v>4</v>
      </c>
      <c r="M7" s="26">
        <f t="shared" si="3"/>
        <v>528.16666666666663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286</v>
      </c>
      <c r="E8" s="198"/>
      <c r="F8" s="199" t="s">
        <v>148</v>
      </c>
      <c r="G8" s="115" t="s">
        <v>139</v>
      </c>
      <c r="I8" s="135">
        <f t="shared" si="1"/>
        <v>5</v>
      </c>
      <c r="J8" s="136">
        <f t="shared" si="0"/>
        <v>458.22222222222217</v>
      </c>
      <c r="K8" s="1"/>
      <c r="L8" s="25">
        <f t="shared" si="2"/>
        <v>5</v>
      </c>
      <c r="M8" s="26">
        <f t="shared" si="3"/>
        <v>514.22222222222217</v>
      </c>
      <c r="N8" s="1"/>
    </row>
    <row r="9" spans="1:14" ht="15" customHeight="1" x14ac:dyDescent="0.15">
      <c r="A9" s="212" t="s">
        <v>140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135">
        <f t="shared" si="1"/>
        <v>6</v>
      </c>
      <c r="J9" s="136">
        <f t="shared" si="0"/>
        <v>447.77777777777771</v>
      </c>
      <c r="K9" s="1"/>
      <c r="L9" s="25">
        <f t="shared" si="2"/>
        <v>6</v>
      </c>
      <c r="M9" s="26">
        <f t="shared" si="3"/>
        <v>500.27777777777771</v>
      </c>
      <c r="N9" s="1"/>
    </row>
    <row r="10" spans="1:14" ht="15" customHeight="1" x14ac:dyDescent="0.15">
      <c r="A10" s="212"/>
      <c r="B10" s="204">
        <f>J2</f>
        <v>500</v>
      </c>
      <c r="C10" s="205"/>
      <c r="D10" s="205">
        <f>M2</f>
        <v>570</v>
      </c>
      <c r="E10" s="205"/>
      <c r="F10" s="200"/>
      <c r="G10" s="203"/>
      <c r="I10" s="135">
        <f t="shared" si="1"/>
        <v>7</v>
      </c>
      <c r="J10" s="136">
        <f t="shared" si="0"/>
        <v>437.33333333333326</v>
      </c>
      <c r="K10" s="1"/>
      <c r="L10" s="25">
        <f t="shared" si="2"/>
        <v>7</v>
      </c>
      <c r="M10" s="26">
        <f t="shared" si="3"/>
        <v>486.33333333333326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46</v>
      </c>
      <c r="I11" s="135">
        <f t="shared" si="1"/>
        <v>8</v>
      </c>
      <c r="J11" s="136">
        <f t="shared" si="0"/>
        <v>426.8888888888888</v>
      </c>
      <c r="K11" s="1"/>
      <c r="L11" s="25">
        <f t="shared" si="2"/>
        <v>8</v>
      </c>
      <c r="M11" s="26">
        <f t="shared" si="3"/>
        <v>472.3888888888888</v>
      </c>
      <c r="N11" s="1"/>
    </row>
    <row r="12" spans="1:14" ht="15" customHeight="1" x14ac:dyDescent="0.15">
      <c r="A12" s="61" t="s">
        <v>34</v>
      </c>
      <c r="B12" s="77">
        <v>13</v>
      </c>
      <c r="C12" s="77">
        <f t="shared" ref="C12:C25" si="4">_xlfn.IFNA(VLOOKUP(B12,$I$4:$J$110,2,FALSE),"0")</f>
        <v>374.66666666666652</v>
      </c>
      <c r="D12" s="77">
        <v>13</v>
      </c>
      <c r="E12" s="77">
        <f t="shared" ref="E12:E25" si="5">_xlfn.IFNA(VLOOKUP(D12,$L$4:$M$23,2,FALSE),"0")</f>
        <v>402.66666666666652</v>
      </c>
      <c r="F12" s="79">
        <f>IFERROR(LARGE((C12,E12),1),"0")</f>
        <v>402.66666666666652</v>
      </c>
      <c r="G12" s="116">
        <f t="shared" ref="G12" si="6">IF(D12&lt;0,D12,B12)</f>
        <v>13</v>
      </c>
      <c r="H12" s="16"/>
      <c r="I12" s="135">
        <f t="shared" si="1"/>
        <v>9</v>
      </c>
      <c r="J12" s="136">
        <f t="shared" si="0"/>
        <v>416.44444444444434</v>
      </c>
      <c r="K12" s="1"/>
      <c r="L12" s="25">
        <f t="shared" si="2"/>
        <v>9</v>
      </c>
      <c r="M12" s="26">
        <f t="shared" si="3"/>
        <v>458.44444444444434</v>
      </c>
      <c r="N12" s="1"/>
    </row>
    <row r="13" spans="1:14" ht="15" customHeight="1" x14ac:dyDescent="0.15">
      <c r="A13" s="61" t="s">
        <v>37</v>
      </c>
      <c r="B13" s="77">
        <v>18</v>
      </c>
      <c r="C13" s="77">
        <f t="shared" si="4"/>
        <v>322.44444444444423</v>
      </c>
      <c r="D13" s="77">
        <v>18</v>
      </c>
      <c r="E13" s="77">
        <f t="shared" si="5"/>
        <v>332.94444444444423</v>
      </c>
      <c r="F13" s="79">
        <f>IFERROR(LARGE((C13,E13),1),"0")</f>
        <v>332.94444444444423</v>
      </c>
      <c r="G13" s="116">
        <f>IF(D13&lt;0,D13,B13)</f>
        <v>18</v>
      </c>
      <c r="H13" s="16"/>
      <c r="I13" s="135">
        <f t="shared" si="1"/>
        <v>10</v>
      </c>
      <c r="J13" s="136">
        <f t="shared" si="0"/>
        <v>405.99999999999989</v>
      </c>
      <c r="K13" s="1"/>
      <c r="L13" s="25">
        <f t="shared" si="2"/>
        <v>10</v>
      </c>
      <c r="M13" s="26">
        <f t="shared" si="3"/>
        <v>444.49999999999989</v>
      </c>
      <c r="N13" s="1"/>
    </row>
    <row r="14" spans="1:14" ht="15" customHeight="1" x14ac:dyDescent="0.15">
      <c r="A14" s="61" t="s">
        <v>31</v>
      </c>
      <c r="B14" s="77">
        <v>20</v>
      </c>
      <c r="C14" s="77">
        <f t="shared" si="4"/>
        <v>301.55555555555532</v>
      </c>
      <c r="D14" s="77">
        <v>20</v>
      </c>
      <c r="E14" s="77">
        <f t="shared" si="5"/>
        <v>305.05555555555532</v>
      </c>
      <c r="F14" s="79">
        <f>IFERROR(LARGE((C14,E14),1),"0")</f>
        <v>305.05555555555532</v>
      </c>
      <c r="G14" s="116">
        <f>IF(D14&lt;0,D14,B14)</f>
        <v>20</v>
      </c>
      <c r="H14" s="16"/>
      <c r="I14" s="135">
        <f t="shared" si="1"/>
        <v>11</v>
      </c>
      <c r="J14" s="136">
        <f t="shared" si="0"/>
        <v>395.55555555555543</v>
      </c>
      <c r="K14" s="1"/>
      <c r="L14" s="25">
        <f t="shared" si="2"/>
        <v>11</v>
      </c>
      <c r="M14" s="26">
        <f t="shared" si="3"/>
        <v>430.55555555555543</v>
      </c>
      <c r="N14" s="1"/>
    </row>
    <row r="15" spans="1:14" ht="15" customHeight="1" x14ac:dyDescent="0.15">
      <c r="A15" s="61" t="s">
        <v>53</v>
      </c>
      <c r="B15" s="77">
        <v>26</v>
      </c>
      <c r="C15" s="77">
        <f t="shared" si="4"/>
        <v>238.88888888888857</v>
      </c>
      <c r="D15" s="29"/>
      <c r="E15" s="77" t="str">
        <f t="shared" si="5"/>
        <v>0</v>
      </c>
      <c r="F15" s="79">
        <f>IFERROR(LARGE((C15,E15),1),"0")</f>
        <v>238.88888888888857</v>
      </c>
      <c r="G15" s="116">
        <f t="shared" ref="G15:G25" si="7">IF(D15&lt;0,D15,B15)</f>
        <v>26</v>
      </c>
      <c r="H15" s="16"/>
      <c r="I15" s="135">
        <f t="shared" si="1"/>
        <v>12</v>
      </c>
      <c r="J15" s="136">
        <f t="shared" si="0"/>
        <v>385.11111111111097</v>
      </c>
      <c r="K15" s="1"/>
      <c r="L15" s="25">
        <f t="shared" si="2"/>
        <v>12</v>
      </c>
      <c r="M15" s="26">
        <f t="shared" si="3"/>
        <v>416.61111111111097</v>
      </c>
      <c r="N15" s="1"/>
    </row>
    <row r="16" spans="1:14" ht="15" customHeight="1" x14ac:dyDescent="0.15">
      <c r="A16" s="61" t="s">
        <v>35</v>
      </c>
      <c r="B16" s="77">
        <v>28</v>
      </c>
      <c r="C16" s="77">
        <f t="shared" si="4"/>
        <v>217.99999999999966</v>
      </c>
      <c r="D16" s="32"/>
      <c r="E16" s="77" t="str">
        <f t="shared" si="5"/>
        <v>0</v>
      </c>
      <c r="F16" s="79">
        <f>IFERROR(LARGE((C16,E16),1),"0")</f>
        <v>217.99999999999966</v>
      </c>
      <c r="G16" s="116">
        <f t="shared" si="7"/>
        <v>28</v>
      </c>
      <c r="H16" s="16"/>
      <c r="I16" s="135">
        <f t="shared" si="1"/>
        <v>13</v>
      </c>
      <c r="J16" s="136">
        <f t="shared" si="0"/>
        <v>374.66666666666652</v>
      </c>
      <c r="K16" s="1"/>
      <c r="L16" s="25">
        <f t="shared" si="2"/>
        <v>13</v>
      </c>
      <c r="M16" s="26">
        <f t="shared" si="3"/>
        <v>402.66666666666652</v>
      </c>
      <c r="N16" s="1"/>
    </row>
    <row r="17" spans="1:14" x14ac:dyDescent="0.15">
      <c r="A17" s="61" t="s">
        <v>39</v>
      </c>
      <c r="B17" s="77">
        <v>31</v>
      </c>
      <c r="C17" s="77">
        <f t="shared" si="4"/>
        <v>186.66666666666629</v>
      </c>
      <c r="D17" s="29"/>
      <c r="E17" s="77" t="str">
        <f t="shared" si="5"/>
        <v>0</v>
      </c>
      <c r="F17" s="79">
        <f>IFERROR(LARGE((C17,E17),1),"0")</f>
        <v>186.66666666666629</v>
      </c>
      <c r="G17" s="116">
        <f t="shared" si="7"/>
        <v>31</v>
      </c>
      <c r="H17" s="16"/>
      <c r="I17" s="135">
        <f t="shared" si="1"/>
        <v>14</v>
      </c>
      <c r="J17" s="136">
        <f t="shared" si="0"/>
        <v>364.22222222222206</v>
      </c>
      <c r="K17" s="1"/>
      <c r="L17" s="25">
        <f t="shared" si="2"/>
        <v>14</v>
      </c>
      <c r="M17" s="26">
        <f t="shared" si="3"/>
        <v>388.72222222222206</v>
      </c>
      <c r="N17" s="1"/>
    </row>
    <row r="18" spans="1:14" x14ac:dyDescent="0.15">
      <c r="A18" s="61" t="s">
        <v>146</v>
      </c>
      <c r="B18" s="30" t="s">
        <v>142</v>
      </c>
      <c r="C18" s="77" t="str">
        <f t="shared" si="4"/>
        <v>0</v>
      </c>
      <c r="D18" s="28"/>
      <c r="E18" s="77" t="str">
        <f t="shared" si="5"/>
        <v>0</v>
      </c>
      <c r="F18" s="79" t="str">
        <f>IFERROR(LARGE((C18,E18),1),"0")</f>
        <v>0</v>
      </c>
      <c r="G18" s="116" t="str">
        <f t="shared" si="7"/>
        <v>DNS</v>
      </c>
      <c r="H18" s="31"/>
      <c r="I18" s="135">
        <f t="shared" si="1"/>
        <v>15</v>
      </c>
      <c r="J18" s="136">
        <f t="shared" si="0"/>
        <v>353.7777777777776</v>
      </c>
      <c r="K18" s="1"/>
      <c r="L18" s="25">
        <f t="shared" si="2"/>
        <v>15</v>
      </c>
      <c r="M18" s="26">
        <f t="shared" si="3"/>
        <v>374.7777777777776</v>
      </c>
      <c r="N18" s="1"/>
    </row>
    <row r="19" spans="1:14" x14ac:dyDescent="0.15">
      <c r="A19" s="61"/>
      <c r="B19" s="30"/>
      <c r="C19" s="77" t="str">
        <f t="shared" si="4"/>
        <v>0</v>
      </c>
      <c r="D19" s="28"/>
      <c r="E19" s="77" t="str">
        <f t="shared" si="5"/>
        <v>0</v>
      </c>
      <c r="F19" s="79" t="str">
        <f>IFERROR(LARGE((C19,E19),1),"0")</f>
        <v>0</v>
      </c>
      <c r="G19" s="116">
        <f t="shared" si="7"/>
        <v>0</v>
      </c>
      <c r="H19" s="31"/>
      <c r="I19" s="135">
        <f t="shared" si="1"/>
        <v>16</v>
      </c>
      <c r="J19" s="136">
        <f t="shared" si="0"/>
        <v>343.33333333333314</v>
      </c>
      <c r="K19" s="1"/>
      <c r="L19" s="25">
        <f t="shared" si="2"/>
        <v>16</v>
      </c>
      <c r="M19" s="26">
        <f t="shared" si="3"/>
        <v>360.83333333333314</v>
      </c>
      <c r="N19" s="1"/>
    </row>
    <row r="20" spans="1:14" x14ac:dyDescent="0.15">
      <c r="A20" s="61"/>
      <c r="B20" s="30"/>
      <c r="C20" s="77" t="str">
        <f t="shared" si="4"/>
        <v>0</v>
      </c>
      <c r="D20" s="28"/>
      <c r="E20" s="77" t="str">
        <f t="shared" si="5"/>
        <v>0</v>
      </c>
      <c r="F20" s="79" t="str">
        <f>IFERROR(LARGE((C20,E20),1),"0")</f>
        <v>0</v>
      </c>
      <c r="G20" s="116">
        <f t="shared" si="7"/>
        <v>0</v>
      </c>
      <c r="H20" s="31"/>
      <c r="I20" s="135">
        <f t="shared" si="1"/>
        <v>17</v>
      </c>
      <c r="J20" s="136">
        <f t="shared" si="0"/>
        <v>332.88888888888869</v>
      </c>
      <c r="K20" s="1"/>
      <c r="L20" s="25">
        <f t="shared" si="2"/>
        <v>17</v>
      </c>
      <c r="M20" s="26">
        <f t="shared" si="3"/>
        <v>346.88888888888869</v>
      </c>
      <c r="N20" s="1"/>
    </row>
    <row r="21" spans="1:14" x14ac:dyDescent="0.15">
      <c r="A21" s="61"/>
      <c r="B21" s="30"/>
      <c r="C21" s="77" t="str">
        <f t="shared" si="4"/>
        <v>0</v>
      </c>
      <c r="D21" s="28"/>
      <c r="E21" s="77" t="str">
        <f t="shared" si="5"/>
        <v>0</v>
      </c>
      <c r="F21" s="79" t="str">
        <f>IFERROR(LARGE((C21,E21),1),"0")</f>
        <v>0</v>
      </c>
      <c r="G21" s="116">
        <f t="shared" si="7"/>
        <v>0</v>
      </c>
      <c r="H21" s="33"/>
      <c r="I21" s="135">
        <f t="shared" si="1"/>
        <v>18</v>
      </c>
      <c r="J21" s="136">
        <f t="shared" si="0"/>
        <v>322.44444444444423</v>
      </c>
      <c r="K21" s="1"/>
      <c r="L21" s="25">
        <f t="shared" si="2"/>
        <v>18</v>
      </c>
      <c r="M21" s="26">
        <f t="shared" si="3"/>
        <v>332.94444444444423</v>
      </c>
      <c r="N21" s="1"/>
    </row>
    <row r="22" spans="1:14" x14ac:dyDescent="0.15">
      <c r="A22" s="61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7"/>
        <v>0</v>
      </c>
      <c r="H22" s="31"/>
      <c r="I22" s="135">
        <f t="shared" si="1"/>
        <v>19</v>
      </c>
      <c r="J22" s="136">
        <f t="shared" si="0"/>
        <v>311.99999999999977</v>
      </c>
      <c r="K22" s="1"/>
      <c r="L22" s="25">
        <f t="shared" si="2"/>
        <v>19</v>
      </c>
      <c r="M22" s="26">
        <f t="shared" si="3"/>
        <v>318.99999999999977</v>
      </c>
      <c r="N22" s="1"/>
    </row>
    <row r="23" spans="1:14" x14ac:dyDescent="0.15">
      <c r="A23" s="61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7"/>
        <v>0</v>
      </c>
      <c r="H23" s="31"/>
      <c r="I23" s="135">
        <f t="shared" si="1"/>
        <v>20</v>
      </c>
      <c r="J23" s="136">
        <f t="shared" si="0"/>
        <v>301.55555555555532</v>
      </c>
      <c r="K23" s="1"/>
      <c r="L23" s="25">
        <f t="shared" si="2"/>
        <v>20</v>
      </c>
      <c r="M23" s="26">
        <f t="shared" si="3"/>
        <v>305.05555555555532</v>
      </c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7"/>
        <v>0</v>
      </c>
      <c r="H24" s="31"/>
      <c r="I24" s="135">
        <f t="shared" si="1"/>
        <v>21</v>
      </c>
      <c r="J24" s="136">
        <f t="shared" si="0"/>
        <v>291.11111111111086</v>
      </c>
      <c r="K24" s="1"/>
      <c r="M24" s="26"/>
      <c r="N24" s="1"/>
    </row>
    <row r="25" spans="1:14" x14ac:dyDescent="0.15">
      <c r="A25" s="61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7"/>
        <v>0</v>
      </c>
      <c r="H25" s="31"/>
      <c r="I25" s="135">
        <f t="shared" si="1"/>
        <v>22</v>
      </c>
      <c r="J25" s="136">
        <f t="shared" si="0"/>
        <v>280.6666666666664</v>
      </c>
      <c r="K25" s="1"/>
      <c r="M25" s="14"/>
      <c r="N25" s="1"/>
    </row>
    <row r="26" spans="1:14" x14ac:dyDescent="0.15">
      <c r="A26" s="61"/>
      <c r="H26" s="31"/>
      <c r="I26" s="135">
        <f t="shared" si="1"/>
        <v>23</v>
      </c>
      <c r="J26" s="136">
        <f t="shared" si="0"/>
        <v>270.22222222222194</v>
      </c>
      <c r="K26" s="1"/>
      <c r="M26" s="14"/>
      <c r="N26" s="1"/>
    </row>
    <row r="27" spans="1:14" x14ac:dyDescent="0.15">
      <c r="A27" s="61"/>
      <c r="H27" s="31"/>
      <c r="I27" s="135">
        <f t="shared" si="1"/>
        <v>24</v>
      </c>
      <c r="J27" s="136">
        <f t="shared" si="0"/>
        <v>259.77777777777749</v>
      </c>
      <c r="K27" s="1"/>
      <c r="M27" s="14"/>
      <c r="N27" s="1"/>
    </row>
    <row r="28" spans="1:14" x14ac:dyDescent="0.15">
      <c r="A28" s="61"/>
      <c r="H28" s="16"/>
      <c r="I28" s="135">
        <f t="shared" si="1"/>
        <v>25</v>
      </c>
      <c r="J28" s="136">
        <f t="shared" si="0"/>
        <v>249.33333333333303</v>
      </c>
      <c r="K28" s="1"/>
      <c r="M28" s="14"/>
      <c r="N28" s="1"/>
    </row>
    <row r="29" spans="1:14" x14ac:dyDescent="0.15">
      <c r="A29" s="61"/>
      <c r="H29" s="16"/>
      <c r="I29" s="135">
        <f t="shared" si="1"/>
        <v>26</v>
      </c>
      <c r="J29" s="136">
        <f t="shared" si="0"/>
        <v>238.88888888888857</v>
      </c>
      <c r="K29" s="1"/>
      <c r="M29" s="14"/>
      <c r="N29" s="1"/>
    </row>
    <row r="30" spans="1:14" x14ac:dyDescent="0.15">
      <c r="A30" s="61"/>
      <c r="H30" s="16"/>
      <c r="I30" s="135">
        <f t="shared" si="1"/>
        <v>27</v>
      </c>
      <c r="J30" s="136">
        <f t="shared" si="0"/>
        <v>228.44444444444412</v>
      </c>
      <c r="K30" s="1"/>
      <c r="M30" s="14"/>
      <c r="N30" s="1"/>
    </row>
    <row r="31" spans="1:14" x14ac:dyDescent="0.15">
      <c r="A31" s="61"/>
      <c r="H31" s="16"/>
      <c r="I31" s="135">
        <f t="shared" si="1"/>
        <v>28</v>
      </c>
      <c r="J31" s="136">
        <f t="shared" si="0"/>
        <v>217.99999999999966</v>
      </c>
      <c r="K31" s="1"/>
      <c r="M31" s="14"/>
      <c r="N31" s="1"/>
    </row>
    <row r="32" spans="1:14" x14ac:dyDescent="0.15">
      <c r="A32" s="61"/>
      <c r="I32" s="135">
        <f t="shared" si="1"/>
        <v>29</v>
      </c>
      <c r="J32" s="136">
        <f t="shared" si="0"/>
        <v>207.5555555555552</v>
      </c>
      <c r="K32" s="1"/>
      <c r="M32" s="14"/>
      <c r="N32" s="1"/>
    </row>
    <row r="33" spans="1:14" x14ac:dyDescent="0.15">
      <c r="A33" s="61"/>
      <c r="I33" s="135">
        <f t="shared" si="1"/>
        <v>30</v>
      </c>
      <c r="J33" s="136">
        <f t="shared" si="0"/>
        <v>197.11111111111074</v>
      </c>
      <c r="K33" s="1"/>
      <c r="M33" s="14"/>
      <c r="N33" s="1"/>
    </row>
    <row r="34" spans="1:14" x14ac:dyDescent="0.15">
      <c r="A34" s="61"/>
      <c r="I34" s="135">
        <f t="shared" si="1"/>
        <v>31</v>
      </c>
      <c r="J34" s="136">
        <f t="shared" si="0"/>
        <v>186.66666666666629</v>
      </c>
      <c r="K34" s="1"/>
      <c r="M34" s="14"/>
      <c r="N34" s="1"/>
    </row>
    <row r="35" spans="1:14" x14ac:dyDescent="0.15">
      <c r="I35" s="135">
        <f t="shared" si="1"/>
        <v>32</v>
      </c>
      <c r="J35" s="136">
        <f t="shared" si="0"/>
        <v>176.22222222222183</v>
      </c>
      <c r="K35" s="1"/>
      <c r="M35" s="14"/>
      <c r="N35" s="1"/>
    </row>
    <row r="36" spans="1:14" x14ac:dyDescent="0.15">
      <c r="I36" s="135">
        <f t="shared" si="1"/>
        <v>33</v>
      </c>
      <c r="J36" s="136">
        <f t="shared" si="0"/>
        <v>165.77777777777737</v>
      </c>
      <c r="K36" s="1"/>
      <c r="M36" s="14"/>
      <c r="N36" s="1"/>
    </row>
    <row r="37" spans="1:14" x14ac:dyDescent="0.15">
      <c r="I37" s="135">
        <f t="shared" si="1"/>
        <v>34</v>
      </c>
      <c r="J37" s="136">
        <f t="shared" si="0"/>
        <v>155.33333333333292</v>
      </c>
      <c r="K37" s="1"/>
      <c r="M37" s="14"/>
      <c r="N37" s="1"/>
    </row>
    <row r="38" spans="1:14" x14ac:dyDescent="0.15">
      <c r="I38" s="135">
        <f t="shared" si="1"/>
        <v>35</v>
      </c>
      <c r="J38" s="136">
        <f t="shared" si="0"/>
        <v>144.88888888888846</v>
      </c>
      <c r="K38" s="1"/>
      <c r="M38" s="14"/>
      <c r="N38" s="1"/>
    </row>
    <row r="39" spans="1:14" x14ac:dyDescent="0.15">
      <c r="I39" s="135">
        <f t="shared" si="1"/>
        <v>36</v>
      </c>
      <c r="J39" s="136">
        <f t="shared" si="0"/>
        <v>134.444444444444</v>
      </c>
      <c r="K39" s="1"/>
      <c r="M39" s="14"/>
      <c r="N39" s="1"/>
    </row>
    <row r="40" spans="1:14" x14ac:dyDescent="0.15">
      <c r="I40" s="135">
        <f t="shared" si="1"/>
        <v>37</v>
      </c>
      <c r="J40" s="136">
        <f t="shared" si="0"/>
        <v>123.99999999999956</v>
      </c>
      <c r="K40" s="1"/>
      <c r="M40" s="14"/>
      <c r="N40" s="1"/>
    </row>
    <row r="41" spans="1:14" x14ac:dyDescent="0.15">
      <c r="I41" s="135">
        <f t="shared" si="1"/>
        <v>38</v>
      </c>
      <c r="J41" s="136">
        <f t="shared" si="0"/>
        <v>113.55555555555512</v>
      </c>
      <c r="K41" s="1"/>
      <c r="M41" s="14"/>
      <c r="N41" s="1"/>
    </row>
    <row r="42" spans="1:14" x14ac:dyDescent="0.15">
      <c r="I42" s="135">
        <f t="shared" si="1"/>
        <v>39</v>
      </c>
      <c r="J42" s="136">
        <f t="shared" si="0"/>
        <v>103.11111111111067</v>
      </c>
      <c r="K42" s="1"/>
      <c r="M42" s="14"/>
      <c r="N42" s="1"/>
    </row>
    <row r="43" spans="1:14" x14ac:dyDescent="0.15">
      <c r="I43" s="135">
        <f t="shared" si="1"/>
        <v>40</v>
      </c>
      <c r="J43" s="136">
        <f t="shared" si="0"/>
        <v>92.666666666666231</v>
      </c>
      <c r="K43" s="1"/>
      <c r="M43" s="14"/>
      <c r="N43" s="1"/>
    </row>
    <row r="44" spans="1:14" x14ac:dyDescent="0.15">
      <c r="I44" s="135">
        <f t="shared" si="1"/>
        <v>41</v>
      </c>
      <c r="J44" s="136">
        <f t="shared" si="0"/>
        <v>82.222222222221788</v>
      </c>
      <c r="K44" s="1"/>
      <c r="M44" s="14"/>
      <c r="N44" s="1"/>
    </row>
    <row r="45" spans="1:14" x14ac:dyDescent="0.15">
      <c r="I45" s="135">
        <f t="shared" si="1"/>
        <v>42</v>
      </c>
      <c r="J45" s="136">
        <f t="shared" si="0"/>
        <v>71.777777777777345</v>
      </c>
      <c r="K45" s="1"/>
      <c r="M45" s="14"/>
      <c r="N45" s="1"/>
    </row>
    <row r="46" spans="1:14" x14ac:dyDescent="0.15">
      <c r="I46" s="135">
        <f t="shared" si="1"/>
        <v>43</v>
      </c>
      <c r="J46" s="136">
        <f t="shared" si="0"/>
        <v>61.333333333332902</v>
      </c>
      <c r="K46" s="1"/>
      <c r="M46" s="14"/>
      <c r="N46" s="1"/>
    </row>
    <row r="47" spans="1:14" x14ac:dyDescent="0.15">
      <c r="I47" s="135">
        <f t="shared" si="1"/>
        <v>44</v>
      </c>
      <c r="J47" s="136">
        <f t="shared" si="0"/>
        <v>50.888888888888459</v>
      </c>
      <c r="K47" s="1"/>
      <c r="M47" s="14"/>
      <c r="N47" s="1"/>
    </row>
    <row r="48" spans="1:14" x14ac:dyDescent="0.15">
      <c r="I48" s="135">
        <f t="shared" si="1"/>
        <v>45</v>
      </c>
      <c r="J48" s="136">
        <f t="shared" si="0"/>
        <v>40.444444444444017</v>
      </c>
      <c r="K48" s="1"/>
      <c r="M48" s="14"/>
      <c r="N48" s="1"/>
    </row>
    <row r="49" spans="9:14" x14ac:dyDescent="0.15">
      <c r="I49" s="135">
        <f t="shared" si="1"/>
        <v>46</v>
      </c>
      <c r="J49" s="136">
        <f t="shared" si="0"/>
        <v>29.999999999999574</v>
      </c>
      <c r="K49" s="1"/>
      <c r="M49" s="14"/>
      <c r="N49" s="1"/>
    </row>
    <row r="50" spans="9:14" x14ac:dyDescent="0.15">
      <c r="I50" s="135">
        <f t="shared" si="1"/>
        <v>47</v>
      </c>
      <c r="J50" s="136">
        <f t="shared" si="0"/>
        <v>19.555555555555131</v>
      </c>
      <c r="K50" s="1"/>
      <c r="M50" s="14"/>
      <c r="N50" s="1"/>
    </row>
    <row r="51" spans="9:14" x14ac:dyDescent="0.15">
      <c r="I51" s="135">
        <f t="shared" si="1"/>
        <v>48</v>
      </c>
      <c r="J51" s="136">
        <f t="shared" si="0"/>
        <v>9.1111111111106862</v>
      </c>
      <c r="K51" s="1"/>
      <c r="M51" s="14"/>
      <c r="N51" s="1"/>
    </row>
    <row r="52" spans="9:14" x14ac:dyDescent="0.15">
      <c r="I52" s="135">
        <f t="shared" si="1"/>
        <v>49</v>
      </c>
      <c r="J52" s="136">
        <f t="shared" si="0"/>
        <v>-1.3333333333337585</v>
      </c>
      <c r="K52" s="1"/>
      <c r="M52" s="14"/>
      <c r="N52" s="1"/>
    </row>
    <row r="53" spans="9:14" x14ac:dyDescent="0.15">
      <c r="I53" s="135">
        <f t="shared" si="1"/>
        <v>50</v>
      </c>
      <c r="J53" s="136">
        <f t="shared" si="0"/>
        <v>-11.777777777778203</v>
      </c>
      <c r="K53" s="1"/>
      <c r="M53" s="14"/>
      <c r="N53" s="1"/>
    </row>
    <row r="54" spans="9:14" x14ac:dyDescent="0.15">
      <c r="I54" s="135">
        <f t="shared" si="1"/>
        <v>51</v>
      </c>
      <c r="J54" s="136">
        <f t="shared" si="0"/>
        <v>-22.222222222222648</v>
      </c>
      <c r="K54" s="1"/>
      <c r="M54" s="14"/>
      <c r="N54" s="1"/>
    </row>
    <row r="55" spans="9:14" x14ac:dyDescent="0.15">
      <c r="I55" s="135">
        <f t="shared" si="1"/>
        <v>52</v>
      </c>
      <c r="J55" s="136">
        <f t="shared" si="0"/>
        <v>-32.666666666667091</v>
      </c>
      <c r="K55" s="1"/>
      <c r="M55" s="14"/>
      <c r="N55" s="1"/>
    </row>
    <row r="56" spans="9:14" x14ac:dyDescent="0.15">
      <c r="I56" s="135">
        <f t="shared" si="1"/>
        <v>53</v>
      </c>
      <c r="J56" s="136">
        <f t="shared" si="0"/>
        <v>-43.111111111111533</v>
      </c>
      <c r="K56" s="1"/>
      <c r="M56" s="14"/>
      <c r="N56" s="1"/>
    </row>
    <row r="57" spans="9:14" x14ac:dyDescent="0.15">
      <c r="I57" s="135">
        <f t="shared" si="1"/>
        <v>54</v>
      </c>
      <c r="J57" s="136">
        <f t="shared" si="0"/>
        <v>-53.555555555555976</v>
      </c>
      <c r="K57" s="1"/>
      <c r="M57" s="14"/>
      <c r="N57" s="1"/>
    </row>
    <row r="58" spans="9:14" x14ac:dyDescent="0.15">
      <c r="I58" s="135">
        <f t="shared" si="1"/>
        <v>55</v>
      </c>
      <c r="J58" s="136">
        <f t="shared" si="0"/>
        <v>-64.000000000000426</v>
      </c>
      <c r="K58" s="1"/>
      <c r="M58" s="14"/>
      <c r="N58" s="1"/>
    </row>
    <row r="59" spans="9:14" x14ac:dyDescent="0.15">
      <c r="I59" s="135">
        <f t="shared" si="1"/>
        <v>56</v>
      </c>
      <c r="J59" s="136">
        <f t="shared" si="0"/>
        <v>-74.444444444444869</v>
      </c>
      <c r="K59" s="1"/>
      <c r="M59" s="14"/>
      <c r="N59" s="1"/>
    </row>
    <row r="60" spans="9:14" x14ac:dyDescent="0.15">
      <c r="I60" s="135">
        <f t="shared" si="1"/>
        <v>57</v>
      </c>
      <c r="J60" s="136">
        <f t="shared" si="0"/>
        <v>-84.888888888889312</v>
      </c>
      <c r="K60" s="1"/>
      <c r="M60" s="14"/>
      <c r="N60" s="1"/>
    </row>
    <row r="61" spans="9:14" x14ac:dyDescent="0.15">
      <c r="I61" s="135">
        <f t="shared" si="1"/>
        <v>58</v>
      </c>
      <c r="J61" s="136">
        <f t="shared" si="0"/>
        <v>-95.333333333333755</v>
      </c>
    </row>
    <row r="62" spans="9:14" x14ac:dyDescent="0.15">
      <c r="I62" s="135">
        <f t="shared" si="1"/>
        <v>59</v>
      </c>
      <c r="J62" s="136">
        <f t="shared" si="0"/>
        <v>-105.7777777777782</v>
      </c>
    </row>
    <row r="63" spans="9:14" x14ac:dyDescent="0.15">
      <c r="I63" s="135">
        <f t="shared" si="1"/>
        <v>60</v>
      </c>
      <c r="J63" s="136">
        <f t="shared" si="0"/>
        <v>-116.22222222222264</v>
      </c>
    </row>
    <row r="64" spans="9:14" x14ac:dyDescent="0.15">
      <c r="I64" s="135">
        <f t="shared" si="1"/>
        <v>61</v>
      </c>
      <c r="J64" s="136">
        <f t="shared" si="0"/>
        <v>-126.66666666666708</v>
      </c>
    </row>
    <row r="65" spans="9:10" x14ac:dyDescent="0.15">
      <c r="I65" s="135">
        <f t="shared" si="1"/>
        <v>62</v>
      </c>
      <c r="J65" s="136">
        <f t="shared" si="0"/>
        <v>-137.11111111111154</v>
      </c>
    </row>
    <row r="66" spans="9:10" x14ac:dyDescent="0.15">
      <c r="I66" s="135">
        <f t="shared" si="1"/>
        <v>63</v>
      </c>
      <c r="J66" s="136">
        <f t="shared" si="0"/>
        <v>-147.555555555556</v>
      </c>
    </row>
    <row r="67" spans="9:10" x14ac:dyDescent="0.15">
      <c r="I67" s="135">
        <f t="shared" si="1"/>
        <v>64</v>
      </c>
      <c r="J67" s="136">
        <f t="shared" si="0"/>
        <v>-158.00000000000045</v>
      </c>
    </row>
    <row r="68" spans="9:10" x14ac:dyDescent="0.15">
      <c r="I68" s="135">
        <f t="shared" si="1"/>
        <v>65</v>
      </c>
      <c r="J68" s="136">
        <f t="shared" si="0"/>
        <v>-168.44444444444491</v>
      </c>
    </row>
    <row r="69" spans="9:10" x14ac:dyDescent="0.15">
      <c r="I69" s="135">
        <f t="shared" si="1"/>
        <v>66</v>
      </c>
      <c r="J69" s="136">
        <f t="shared" ref="J69:J103" si="8">J68-(J$4-30)/(J$3-1)</f>
        <v>-178.88888888888937</v>
      </c>
    </row>
    <row r="70" spans="9:10" x14ac:dyDescent="0.15">
      <c r="I70" s="135">
        <f t="shared" ref="I70:I103" si="9">I69+1</f>
        <v>67</v>
      </c>
      <c r="J70" s="136">
        <f t="shared" si="8"/>
        <v>-189.33333333333383</v>
      </c>
    </row>
    <row r="71" spans="9:10" x14ac:dyDescent="0.15">
      <c r="I71" s="25">
        <f t="shared" si="9"/>
        <v>68</v>
      </c>
      <c r="J71" s="27">
        <f t="shared" si="8"/>
        <v>-199.77777777777828</v>
      </c>
    </row>
    <row r="72" spans="9:10" x14ac:dyDescent="0.15">
      <c r="I72" s="25">
        <f t="shared" si="9"/>
        <v>69</v>
      </c>
      <c r="J72" s="27">
        <f t="shared" si="8"/>
        <v>-210.22222222222274</v>
      </c>
    </row>
    <row r="73" spans="9:10" x14ac:dyDescent="0.15">
      <c r="I73" s="25">
        <f t="shared" si="9"/>
        <v>70</v>
      </c>
      <c r="J73" s="27">
        <f t="shared" si="8"/>
        <v>-220.6666666666672</v>
      </c>
    </row>
    <row r="74" spans="9:10" x14ac:dyDescent="0.15">
      <c r="I74" s="25">
        <f t="shared" si="9"/>
        <v>71</v>
      </c>
      <c r="J74" s="27">
        <f t="shared" si="8"/>
        <v>-231.11111111111165</v>
      </c>
    </row>
    <row r="75" spans="9:10" x14ac:dyDescent="0.15">
      <c r="I75" s="25">
        <f t="shared" si="9"/>
        <v>72</v>
      </c>
      <c r="J75" s="27">
        <f t="shared" si="8"/>
        <v>-241.55555555555611</v>
      </c>
    </row>
    <row r="76" spans="9:10" x14ac:dyDescent="0.15">
      <c r="I76" s="25">
        <f t="shared" si="9"/>
        <v>73</v>
      </c>
      <c r="J76" s="27">
        <f t="shared" si="8"/>
        <v>-252.00000000000057</v>
      </c>
    </row>
    <row r="77" spans="9:10" x14ac:dyDescent="0.15">
      <c r="I77" s="25">
        <f t="shared" si="9"/>
        <v>74</v>
      </c>
      <c r="J77" s="27">
        <f t="shared" si="8"/>
        <v>-262.44444444444503</v>
      </c>
    </row>
    <row r="78" spans="9:10" x14ac:dyDescent="0.15">
      <c r="I78" s="25">
        <f t="shared" si="9"/>
        <v>75</v>
      </c>
      <c r="J78" s="27">
        <f t="shared" si="8"/>
        <v>-272.88888888888948</v>
      </c>
    </row>
    <row r="79" spans="9:10" x14ac:dyDescent="0.15">
      <c r="I79" s="25">
        <f t="shared" si="9"/>
        <v>76</v>
      </c>
      <c r="J79" s="27">
        <f t="shared" si="8"/>
        <v>-283.33333333333394</v>
      </c>
    </row>
    <row r="80" spans="9:10" x14ac:dyDescent="0.15">
      <c r="I80" s="25">
        <f t="shared" si="9"/>
        <v>77</v>
      </c>
      <c r="J80" s="27">
        <f t="shared" si="8"/>
        <v>-293.7777777777784</v>
      </c>
    </row>
    <row r="81" spans="9:10" x14ac:dyDescent="0.15">
      <c r="I81" s="25">
        <f t="shared" si="9"/>
        <v>78</v>
      </c>
      <c r="J81" s="27">
        <f t="shared" si="8"/>
        <v>-304.22222222222285</v>
      </c>
    </row>
    <row r="82" spans="9:10" x14ac:dyDescent="0.15">
      <c r="I82" s="25">
        <f t="shared" si="9"/>
        <v>79</v>
      </c>
      <c r="J82" s="27">
        <f t="shared" si="8"/>
        <v>-314.66666666666731</v>
      </c>
    </row>
    <row r="83" spans="9:10" x14ac:dyDescent="0.15">
      <c r="I83" s="25">
        <f t="shared" si="9"/>
        <v>80</v>
      </c>
      <c r="J83" s="27">
        <f t="shared" si="8"/>
        <v>-325.11111111111177</v>
      </c>
    </row>
    <row r="84" spans="9:10" x14ac:dyDescent="0.15">
      <c r="I84" s="25">
        <f t="shared" si="9"/>
        <v>81</v>
      </c>
      <c r="J84" s="27">
        <f t="shared" si="8"/>
        <v>-335.55555555555623</v>
      </c>
    </row>
    <row r="85" spans="9:10" x14ac:dyDescent="0.15">
      <c r="I85" s="25">
        <f t="shared" si="9"/>
        <v>82</v>
      </c>
      <c r="J85" s="27">
        <f t="shared" si="8"/>
        <v>-346.00000000000068</v>
      </c>
    </row>
    <row r="86" spans="9:10" x14ac:dyDescent="0.15">
      <c r="I86" s="25">
        <f t="shared" si="9"/>
        <v>83</v>
      </c>
      <c r="J86" s="27">
        <f t="shared" si="8"/>
        <v>-356.44444444444514</v>
      </c>
    </row>
    <row r="87" spans="9:10" x14ac:dyDescent="0.15">
      <c r="I87" s="25">
        <f t="shared" si="9"/>
        <v>84</v>
      </c>
      <c r="J87" s="27">
        <f t="shared" si="8"/>
        <v>-366.8888888888896</v>
      </c>
    </row>
    <row r="88" spans="9:10" x14ac:dyDescent="0.15">
      <c r="I88" s="25">
        <f t="shared" si="9"/>
        <v>85</v>
      </c>
      <c r="J88" s="27">
        <f t="shared" si="8"/>
        <v>-377.33333333333405</v>
      </c>
    </row>
    <row r="89" spans="9:10" x14ac:dyDescent="0.15">
      <c r="I89" s="25">
        <f t="shared" si="9"/>
        <v>86</v>
      </c>
      <c r="J89" s="27">
        <f t="shared" si="8"/>
        <v>-387.77777777777851</v>
      </c>
    </row>
    <row r="90" spans="9:10" x14ac:dyDescent="0.15">
      <c r="I90" s="25">
        <f t="shared" si="9"/>
        <v>87</v>
      </c>
      <c r="J90" s="27">
        <f t="shared" si="8"/>
        <v>-398.22222222222297</v>
      </c>
    </row>
    <row r="91" spans="9:10" x14ac:dyDescent="0.15">
      <c r="I91" s="25">
        <f t="shared" si="9"/>
        <v>88</v>
      </c>
      <c r="J91" s="27">
        <f t="shared" si="8"/>
        <v>-408.66666666666742</v>
      </c>
    </row>
    <row r="92" spans="9:10" x14ac:dyDescent="0.15">
      <c r="I92" s="25">
        <f t="shared" si="9"/>
        <v>89</v>
      </c>
      <c r="J92" s="27">
        <f t="shared" si="8"/>
        <v>-419.11111111111188</v>
      </c>
    </row>
    <row r="93" spans="9:10" x14ac:dyDescent="0.15">
      <c r="I93" s="25">
        <f t="shared" si="9"/>
        <v>90</v>
      </c>
      <c r="J93" s="27">
        <f t="shared" si="8"/>
        <v>-429.55555555555634</v>
      </c>
    </row>
    <row r="94" spans="9:10" x14ac:dyDescent="0.15">
      <c r="I94" s="25">
        <f t="shared" si="9"/>
        <v>91</v>
      </c>
      <c r="J94" s="27">
        <f t="shared" si="8"/>
        <v>-440.0000000000008</v>
      </c>
    </row>
    <row r="95" spans="9:10" x14ac:dyDescent="0.15">
      <c r="I95" s="25">
        <f t="shared" si="9"/>
        <v>92</v>
      </c>
      <c r="J95" s="27">
        <f t="shared" si="8"/>
        <v>-450.44444444444525</v>
      </c>
    </row>
    <row r="96" spans="9:10" x14ac:dyDescent="0.15">
      <c r="I96" s="25">
        <f t="shared" si="9"/>
        <v>93</v>
      </c>
      <c r="J96" s="27">
        <f t="shared" si="8"/>
        <v>-460.88888888888971</v>
      </c>
    </row>
    <row r="97" spans="9:10" x14ac:dyDescent="0.15">
      <c r="I97" s="25">
        <f t="shared" si="9"/>
        <v>94</v>
      </c>
      <c r="J97" s="27">
        <f t="shared" si="8"/>
        <v>-471.33333333333417</v>
      </c>
    </row>
    <row r="98" spans="9:10" x14ac:dyDescent="0.15">
      <c r="I98" s="25">
        <f t="shared" si="9"/>
        <v>95</v>
      </c>
      <c r="J98" s="27">
        <f t="shared" si="8"/>
        <v>-481.77777777777862</v>
      </c>
    </row>
    <row r="99" spans="9:10" x14ac:dyDescent="0.15">
      <c r="I99" s="25">
        <f t="shared" si="9"/>
        <v>96</v>
      </c>
      <c r="J99" s="27">
        <f t="shared" si="8"/>
        <v>-492.22222222222308</v>
      </c>
    </row>
    <row r="100" spans="9:10" x14ac:dyDescent="0.15">
      <c r="I100" s="25">
        <f t="shared" si="9"/>
        <v>97</v>
      </c>
      <c r="J100" s="27">
        <f t="shared" si="8"/>
        <v>-502.66666666666754</v>
      </c>
    </row>
    <row r="101" spans="9:10" x14ac:dyDescent="0.15">
      <c r="I101" s="25">
        <f t="shared" si="9"/>
        <v>98</v>
      </c>
      <c r="J101" s="27">
        <f t="shared" si="8"/>
        <v>-513.111111111112</v>
      </c>
    </row>
    <row r="102" spans="9:10" x14ac:dyDescent="0.15">
      <c r="I102" s="25">
        <f t="shared" si="9"/>
        <v>99</v>
      </c>
      <c r="J102" s="27">
        <f t="shared" si="8"/>
        <v>-523.55555555555645</v>
      </c>
    </row>
    <row r="103" spans="9:10" x14ac:dyDescent="0.15">
      <c r="I103" s="25">
        <f t="shared" si="9"/>
        <v>100</v>
      </c>
      <c r="J103" s="27">
        <f t="shared" si="8"/>
        <v>-534.00000000000091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13 A15:A16 A18:A20 A22:A23 A25">
    <cfRule type="duplicateValues" dxfId="835" priority="21"/>
    <cfRule type="duplicateValues" dxfId="834" priority="22"/>
    <cfRule type="duplicateValues" dxfId="833" priority="23"/>
    <cfRule type="duplicateValues" dxfId="832" priority="24"/>
    <cfRule type="duplicateValues" dxfId="831" priority="25"/>
  </conditionalFormatting>
  <conditionalFormatting sqref="A14">
    <cfRule type="duplicateValues" dxfId="830" priority="16"/>
    <cfRule type="duplicateValues" dxfId="829" priority="17"/>
    <cfRule type="duplicateValues" dxfId="828" priority="18"/>
    <cfRule type="duplicateValues" dxfId="827" priority="19"/>
    <cfRule type="duplicateValues" dxfId="826" priority="20"/>
  </conditionalFormatting>
  <conditionalFormatting sqref="A17">
    <cfRule type="duplicateValues" dxfId="825" priority="11"/>
    <cfRule type="duplicateValues" dxfId="824" priority="12"/>
    <cfRule type="duplicateValues" dxfId="823" priority="13"/>
    <cfRule type="duplicateValues" dxfId="822" priority="14"/>
    <cfRule type="duplicateValues" dxfId="821" priority="15"/>
  </conditionalFormatting>
  <conditionalFormatting sqref="A21">
    <cfRule type="duplicateValues" dxfId="820" priority="6"/>
    <cfRule type="duplicateValues" dxfId="819" priority="7"/>
    <cfRule type="duplicateValues" dxfId="818" priority="8"/>
    <cfRule type="duplicateValues" dxfId="817" priority="9"/>
    <cfRule type="duplicateValues" dxfId="816" priority="10"/>
  </conditionalFormatting>
  <conditionalFormatting sqref="A24">
    <cfRule type="duplicateValues" dxfId="815" priority="1"/>
    <cfRule type="duplicateValues" dxfId="814" priority="2"/>
    <cfRule type="duplicateValues" dxfId="813" priority="3"/>
    <cfRule type="duplicateValues" dxfId="812" priority="4"/>
    <cfRule type="duplicateValues" dxfId="811" priority="5"/>
  </conditionalFormatting>
  <conditionalFormatting sqref="A26:A34">
    <cfRule type="duplicateValues" dxfId="810" priority="26"/>
    <cfRule type="duplicateValues" dxfId="809" priority="27"/>
    <cfRule type="duplicateValues" dxfId="808" priority="28"/>
    <cfRule type="duplicateValues" dxfId="807" priority="29"/>
    <cfRule type="duplicateValues" dxfId="806" priority="3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83B0-2ED8-D24D-A8ED-0E755B413AEC}">
  <dimension ref="A1:N103"/>
  <sheetViews>
    <sheetView zoomScale="157" workbookViewId="0">
      <selection activeCell="I53" sqref="I53:J92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24" style="1" customWidth="1"/>
    <col min="9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500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282</v>
      </c>
      <c r="C3" s="196"/>
      <c r="D3" s="101"/>
      <c r="E3" s="104"/>
      <c r="F3" s="101"/>
      <c r="G3" s="107"/>
      <c r="I3" s="95" t="s">
        <v>132</v>
      </c>
      <c r="J3" s="96">
        <v>49</v>
      </c>
      <c r="K3" s="1"/>
      <c r="L3" s="95" t="s">
        <v>132</v>
      </c>
      <c r="M3" s="96">
        <v>20</v>
      </c>
      <c r="N3" s="1"/>
    </row>
    <row r="4" spans="1:14" ht="15" customHeight="1" x14ac:dyDescent="0.15">
      <c r="A4" s="99" t="s">
        <v>131</v>
      </c>
      <c r="B4" s="118" t="s">
        <v>283</v>
      </c>
      <c r="C4" s="119"/>
      <c r="D4" s="101"/>
      <c r="E4" s="104"/>
      <c r="F4" s="101"/>
      <c r="G4" s="107"/>
      <c r="I4" s="135">
        <v>1</v>
      </c>
      <c r="J4" s="136">
        <f>J2</f>
        <v>500</v>
      </c>
      <c r="K4" s="1"/>
      <c r="L4" s="25">
        <v>1</v>
      </c>
      <c r="M4" s="26">
        <f>M2</f>
        <v>570</v>
      </c>
      <c r="N4" s="1"/>
    </row>
    <row r="5" spans="1:14" ht="15" customHeight="1" x14ac:dyDescent="0.15">
      <c r="A5" s="99" t="s">
        <v>133</v>
      </c>
      <c r="B5" s="132" t="s">
        <v>284</v>
      </c>
      <c r="C5" s="119"/>
      <c r="D5" s="103"/>
      <c r="E5" s="105"/>
      <c r="F5" s="105"/>
      <c r="G5" s="107"/>
      <c r="I5" s="135">
        <f>I4+1</f>
        <v>2</v>
      </c>
      <c r="J5" s="136">
        <f t="shared" ref="J5:J68" si="0">J4-(J$4-30)/(J$3-1)</f>
        <v>490.20833333333331</v>
      </c>
      <c r="K5" s="1"/>
      <c r="L5" s="25">
        <f>L4+1</f>
        <v>2</v>
      </c>
      <c r="M5" s="26">
        <f>M4-(M$4-$J$24)/(M$3)</f>
        <v>556.70833333333326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35">
        <f t="shared" ref="I6:I69" si="1">I5+1</f>
        <v>3</v>
      </c>
      <c r="J6" s="136">
        <f t="shared" si="0"/>
        <v>480.41666666666663</v>
      </c>
      <c r="K6" s="1"/>
      <c r="L6" s="25">
        <f t="shared" ref="L6:L23" si="2">L5+1</f>
        <v>3</v>
      </c>
      <c r="M6" s="26">
        <f t="shared" ref="M6:M23" si="3">M5-(M$4-$J$24)/(M$3)</f>
        <v>543.41666666666652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35">
        <f t="shared" si="1"/>
        <v>4</v>
      </c>
      <c r="J7" s="136">
        <f t="shared" si="0"/>
        <v>470.62499999999994</v>
      </c>
      <c r="K7" s="1"/>
      <c r="L7" s="25">
        <f t="shared" si="2"/>
        <v>4</v>
      </c>
      <c r="M7" s="26">
        <f t="shared" si="3"/>
        <v>530.12499999999977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138</v>
      </c>
      <c r="E8" s="198"/>
      <c r="F8" s="199" t="s">
        <v>148</v>
      </c>
      <c r="G8" s="115" t="s">
        <v>139</v>
      </c>
      <c r="I8" s="135">
        <f t="shared" si="1"/>
        <v>5</v>
      </c>
      <c r="J8" s="136">
        <f t="shared" si="0"/>
        <v>460.83333333333326</v>
      </c>
      <c r="K8" s="1"/>
      <c r="L8" s="25">
        <f t="shared" si="2"/>
        <v>5</v>
      </c>
      <c r="M8" s="26">
        <f t="shared" si="3"/>
        <v>516.83333333333303</v>
      </c>
      <c r="N8" s="1"/>
    </row>
    <row r="9" spans="1:14" ht="15" customHeight="1" x14ac:dyDescent="0.15">
      <c r="A9" s="212" t="s">
        <v>150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135">
        <f t="shared" si="1"/>
        <v>6</v>
      </c>
      <c r="J9" s="136">
        <f t="shared" si="0"/>
        <v>451.04166666666657</v>
      </c>
      <c r="K9" s="1"/>
      <c r="L9" s="25">
        <f t="shared" si="2"/>
        <v>6</v>
      </c>
      <c r="M9" s="26">
        <f t="shared" si="3"/>
        <v>503.54166666666634</v>
      </c>
      <c r="N9" s="1"/>
    </row>
    <row r="10" spans="1:14" ht="15" customHeight="1" x14ac:dyDescent="0.15">
      <c r="A10" s="212"/>
      <c r="B10" s="204">
        <f>J2</f>
        <v>500</v>
      </c>
      <c r="C10" s="205"/>
      <c r="D10" s="205">
        <f>M2</f>
        <v>570</v>
      </c>
      <c r="E10" s="205"/>
      <c r="F10" s="200"/>
      <c r="G10" s="203"/>
      <c r="I10" s="135">
        <f t="shared" si="1"/>
        <v>7</v>
      </c>
      <c r="J10" s="136">
        <f t="shared" si="0"/>
        <v>441.24999999999989</v>
      </c>
      <c r="K10" s="1"/>
      <c r="L10" s="25">
        <f t="shared" si="2"/>
        <v>7</v>
      </c>
      <c r="M10" s="26">
        <f t="shared" si="3"/>
        <v>490.24999999999966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49</v>
      </c>
      <c r="I11" s="135">
        <f t="shared" si="1"/>
        <v>8</v>
      </c>
      <c r="J11" s="136">
        <f t="shared" si="0"/>
        <v>431.4583333333332</v>
      </c>
      <c r="K11" s="1"/>
      <c r="L11" s="25">
        <f t="shared" si="2"/>
        <v>8</v>
      </c>
      <c r="M11" s="26">
        <f t="shared" si="3"/>
        <v>476.95833333333297</v>
      </c>
      <c r="N11" s="1"/>
    </row>
    <row r="12" spans="1:14" ht="15" customHeight="1" x14ac:dyDescent="0.15">
      <c r="A12" s="61" t="s">
        <v>146</v>
      </c>
      <c r="B12" s="77">
        <v>11</v>
      </c>
      <c r="C12" s="77">
        <f t="shared" ref="C12:C25" si="4">_xlfn.IFNA(VLOOKUP(B12,$I$4:$J$110,2,FALSE),"0")</f>
        <v>402.08333333333314</v>
      </c>
      <c r="D12" s="29">
        <v>8</v>
      </c>
      <c r="E12" s="77">
        <f t="shared" ref="E12:E25" si="5">_xlfn.IFNA(VLOOKUP(D12,$L$4:$M$23,2,FALSE),"0")</f>
        <v>476.95833333333297</v>
      </c>
      <c r="F12" s="79">
        <f>IFERROR(LARGE((C12,E12),1),"0")</f>
        <v>476.95833333333297</v>
      </c>
      <c r="G12" s="116">
        <f t="shared" ref="G12" si="6">IF(D12&lt;0,D12,B12)</f>
        <v>11</v>
      </c>
      <c r="H12" s="16"/>
      <c r="I12" s="135">
        <f t="shared" si="1"/>
        <v>9</v>
      </c>
      <c r="J12" s="136">
        <f t="shared" si="0"/>
        <v>421.66666666666652</v>
      </c>
      <c r="K12" s="1"/>
      <c r="L12" s="25">
        <f t="shared" si="2"/>
        <v>9</v>
      </c>
      <c r="M12" s="26">
        <f t="shared" si="3"/>
        <v>463.66666666666629</v>
      </c>
      <c r="N12" s="1"/>
    </row>
    <row r="13" spans="1:14" ht="15" customHeight="1" x14ac:dyDescent="0.15">
      <c r="A13" s="61" t="s">
        <v>39</v>
      </c>
      <c r="B13" s="77">
        <v>12</v>
      </c>
      <c r="C13" s="77">
        <f t="shared" si="4"/>
        <v>392.29166666666646</v>
      </c>
      <c r="D13" s="29">
        <v>10</v>
      </c>
      <c r="E13" s="77">
        <f t="shared" si="5"/>
        <v>450.3749999999996</v>
      </c>
      <c r="F13" s="79">
        <f>IFERROR(LARGE((C13,E13),1),"0")</f>
        <v>450.3749999999996</v>
      </c>
      <c r="G13" s="116">
        <f>IF(D13&lt;0,D13,B13)</f>
        <v>12</v>
      </c>
      <c r="H13" s="16"/>
      <c r="I13" s="135">
        <f t="shared" si="1"/>
        <v>10</v>
      </c>
      <c r="J13" s="136">
        <f t="shared" si="0"/>
        <v>411.87499999999983</v>
      </c>
      <c r="K13" s="1"/>
      <c r="L13" s="25">
        <f t="shared" si="2"/>
        <v>10</v>
      </c>
      <c r="M13" s="26">
        <f t="shared" si="3"/>
        <v>450.3749999999996</v>
      </c>
      <c r="N13" s="1"/>
    </row>
    <row r="14" spans="1:14" ht="15" customHeight="1" x14ac:dyDescent="0.15">
      <c r="A14" s="61" t="s">
        <v>31</v>
      </c>
      <c r="B14" s="77">
        <v>15</v>
      </c>
      <c r="C14" s="77">
        <f t="shared" si="4"/>
        <v>362.9166666666664</v>
      </c>
      <c r="D14" s="29">
        <v>13</v>
      </c>
      <c r="E14" s="77">
        <f t="shared" si="5"/>
        <v>410.49999999999955</v>
      </c>
      <c r="F14" s="79">
        <f>IFERROR(LARGE((C14,E14),1),"0")</f>
        <v>410.49999999999955</v>
      </c>
      <c r="G14" s="116">
        <f>IF(D14&lt;0,D14,B14)</f>
        <v>15</v>
      </c>
      <c r="H14" s="16"/>
      <c r="I14" s="135">
        <f t="shared" si="1"/>
        <v>11</v>
      </c>
      <c r="J14" s="136">
        <f t="shared" si="0"/>
        <v>402.08333333333314</v>
      </c>
      <c r="K14" s="1"/>
      <c r="L14" s="25">
        <f t="shared" si="2"/>
        <v>11</v>
      </c>
      <c r="M14" s="26">
        <f t="shared" si="3"/>
        <v>437.08333333333292</v>
      </c>
      <c r="N14" s="1"/>
    </row>
    <row r="15" spans="1:14" ht="15" customHeight="1" x14ac:dyDescent="0.15">
      <c r="A15" s="61" t="s">
        <v>35</v>
      </c>
      <c r="B15" s="77">
        <v>20</v>
      </c>
      <c r="C15" s="77">
        <f t="shared" si="4"/>
        <v>313.95833333333297</v>
      </c>
      <c r="D15" s="29">
        <v>17</v>
      </c>
      <c r="E15" s="77">
        <f t="shared" si="5"/>
        <v>357.3333333333328</v>
      </c>
      <c r="F15" s="79">
        <f>IFERROR(LARGE((C15,E15),1),"0")</f>
        <v>357.3333333333328</v>
      </c>
      <c r="G15" s="116">
        <f t="shared" ref="G15:G25" si="7">IF(D15&lt;0,D15,B15)</f>
        <v>20</v>
      </c>
      <c r="H15" s="16"/>
      <c r="I15" s="135">
        <f t="shared" si="1"/>
        <v>12</v>
      </c>
      <c r="J15" s="136">
        <f t="shared" si="0"/>
        <v>392.29166666666646</v>
      </c>
      <c r="K15" s="1"/>
      <c r="L15" s="25">
        <f t="shared" si="2"/>
        <v>12</v>
      </c>
      <c r="M15" s="26">
        <f t="shared" si="3"/>
        <v>423.79166666666623</v>
      </c>
      <c r="N15" s="1"/>
    </row>
    <row r="16" spans="1:14" ht="15" customHeight="1" x14ac:dyDescent="0.15">
      <c r="A16" s="61" t="s">
        <v>37</v>
      </c>
      <c r="B16" s="77">
        <v>19</v>
      </c>
      <c r="C16" s="77">
        <f t="shared" si="4"/>
        <v>323.74999999999966</v>
      </c>
      <c r="D16" s="32"/>
      <c r="E16" s="77" t="str">
        <f t="shared" si="5"/>
        <v>0</v>
      </c>
      <c r="F16" s="79">
        <f>IFERROR(LARGE((C16,E16),1),"0")</f>
        <v>323.74999999999966</v>
      </c>
      <c r="G16" s="116">
        <f t="shared" si="7"/>
        <v>19</v>
      </c>
      <c r="H16" s="16"/>
      <c r="I16" s="135">
        <f t="shared" si="1"/>
        <v>13</v>
      </c>
      <c r="J16" s="136">
        <f t="shared" si="0"/>
        <v>382.49999999999977</v>
      </c>
      <c r="K16" s="1"/>
      <c r="L16" s="25">
        <f t="shared" si="2"/>
        <v>13</v>
      </c>
      <c r="M16" s="26">
        <f t="shared" si="3"/>
        <v>410.49999999999955</v>
      </c>
      <c r="N16" s="1"/>
    </row>
    <row r="17" spans="1:14" x14ac:dyDescent="0.15">
      <c r="A17" s="61" t="s">
        <v>53</v>
      </c>
      <c r="B17" s="77">
        <v>26</v>
      </c>
      <c r="C17" s="77">
        <f t="shared" si="4"/>
        <v>255.20833333333289</v>
      </c>
      <c r="D17" s="29"/>
      <c r="E17" s="77" t="str">
        <f t="shared" si="5"/>
        <v>0</v>
      </c>
      <c r="F17" s="79">
        <f>IFERROR(LARGE((C17,E17),1),"0")</f>
        <v>255.20833333333289</v>
      </c>
      <c r="G17" s="116">
        <f t="shared" si="7"/>
        <v>26</v>
      </c>
      <c r="H17" s="16"/>
      <c r="I17" s="135">
        <f t="shared" si="1"/>
        <v>14</v>
      </c>
      <c r="J17" s="136">
        <f t="shared" si="0"/>
        <v>372.70833333333309</v>
      </c>
      <c r="K17" s="1"/>
      <c r="L17" s="25">
        <f t="shared" si="2"/>
        <v>14</v>
      </c>
      <c r="M17" s="26">
        <f t="shared" si="3"/>
        <v>397.20833333333286</v>
      </c>
      <c r="N17" s="1"/>
    </row>
    <row r="18" spans="1:14" x14ac:dyDescent="0.15">
      <c r="A18" s="61" t="s">
        <v>34</v>
      </c>
      <c r="B18" s="30">
        <v>36</v>
      </c>
      <c r="C18" s="77">
        <f t="shared" si="4"/>
        <v>157.29166666666632</v>
      </c>
      <c r="D18" s="28"/>
      <c r="E18" s="77" t="str">
        <f t="shared" si="5"/>
        <v>0</v>
      </c>
      <c r="F18" s="79">
        <f>IFERROR(LARGE((C18,E18),1),"0")</f>
        <v>157.29166666666632</v>
      </c>
      <c r="G18" s="116">
        <f t="shared" si="7"/>
        <v>36</v>
      </c>
      <c r="H18" s="31"/>
      <c r="I18" s="135">
        <f t="shared" si="1"/>
        <v>15</v>
      </c>
      <c r="J18" s="136">
        <f t="shared" si="0"/>
        <v>362.9166666666664</v>
      </c>
      <c r="K18" s="1"/>
      <c r="L18" s="25">
        <f t="shared" si="2"/>
        <v>15</v>
      </c>
      <c r="M18" s="26">
        <f t="shared" si="3"/>
        <v>383.91666666666617</v>
      </c>
      <c r="N18" s="1"/>
    </row>
    <row r="19" spans="1:14" x14ac:dyDescent="0.15">
      <c r="A19" s="61"/>
      <c r="B19" s="30"/>
      <c r="C19" s="77" t="str">
        <f t="shared" si="4"/>
        <v>0</v>
      </c>
      <c r="D19" s="28"/>
      <c r="E19" s="77" t="str">
        <f t="shared" si="5"/>
        <v>0</v>
      </c>
      <c r="F19" s="79" t="str">
        <f>IFERROR(LARGE((C19,E19),1),"0")</f>
        <v>0</v>
      </c>
      <c r="G19" s="116">
        <f t="shared" si="7"/>
        <v>0</v>
      </c>
      <c r="H19" s="31"/>
      <c r="I19" s="135">
        <f t="shared" si="1"/>
        <v>16</v>
      </c>
      <c r="J19" s="136">
        <f t="shared" si="0"/>
        <v>353.12499999999972</v>
      </c>
      <c r="K19" s="1"/>
      <c r="L19" s="25">
        <f t="shared" si="2"/>
        <v>16</v>
      </c>
      <c r="M19" s="26">
        <f t="shared" si="3"/>
        <v>370.62499999999949</v>
      </c>
      <c r="N19" s="1"/>
    </row>
    <row r="20" spans="1:14" x14ac:dyDescent="0.15">
      <c r="A20" s="61"/>
      <c r="B20" s="30"/>
      <c r="C20" s="77" t="str">
        <f t="shared" si="4"/>
        <v>0</v>
      </c>
      <c r="D20" s="28"/>
      <c r="E20" s="77" t="str">
        <f t="shared" si="5"/>
        <v>0</v>
      </c>
      <c r="F20" s="79" t="str">
        <f>IFERROR(LARGE((C20,E20),1),"0")</f>
        <v>0</v>
      </c>
      <c r="G20" s="116">
        <f t="shared" si="7"/>
        <v>0</v>
      </c>
      <c r="H20" s="31"/>
      <c r="I20" s="135">
        <f t="shared" si="1"/>
        <v>17</v>
      </c>
      <c r="J20" s="136">
        <f t="shared" si="0"/>
        <v>343.33333333333303</v>
      </c>
      <c r="K20" s="1"/>
      <c r="L20" s="25">
        <f t="shared" si="2"/>
        <v>17</v>
      </c>
      <c r="M20" s="26">
        <f t="shared" si="3"/>
        <v>357.3333333333328</v>
      </c>
      <c r="N20" s="1"/>
    </row>
    <row r="21" spans="1:14" x14ac:dyDescent="0.15">
      <c r="A21" s="61"/>
      <c r="B21" s="30"/>
      <c r="C21" s="77" t="str">
        <f t="shared" si="4"/>
        <v>0</v>
      </c>
      <c r="D21" s="28"/>
      <c r="E21" s="77" t="str">
        <f t="shared" si="5"/>
        <v>0</v>
      </c>
      <c r="F21" s="79" t="str">
        <f>IFERROR(LARGE((C21,E21),1),"0")</f>
        <v>0</v>
      </c>
      <c r="G21" s="116">
        <f t="shared" si="7"/>
        <v>0</v>
      </c>
      <c r="H21" s="33"/>
      <c r="I21" s="135">
        <f t="shared" si="1"/>
        <v>18</v>
      </c>
      <c r="J21" s="136">
        <f t="shared" si="0"/>
        <v>333.54166666666634</v>
      </c>
      <c r="K21" s="1"/>
      <c r="L21" s="25">
        <f t="shared" si="2"/>
        <v>18</v>
      </c>
      <c r="M21" s="26">
        <f t="shared" si="3"/>
        <v>344.04166666666612</v>
      </c>
      <c r="N21" s="1"/>
    </row>
    <row r="22" spans="1:14" x14ac:dyDescent="0.15">
      <c r="A22" s="61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7"/>
        <v>0</v>
      </c>
      <c r="H22" s="31"/>
      <c r="I22" s="135">
        <f t="shared" si="1"/>
        <v>19</v>
      </c>
      <c r="J22" s="136">
        <f t="shared" si="0"/>
        <v>323.74999999999966</v>
      </c>
      <c r="K22" s="1"/>
      <c r="L22" s="25">
        <f t="shared" si="2"/>
        <v>19</v>
      </c>
      <c r="M22" s="26">
        <f t="shared" si="3"/>
        <v>330.74999999999943</v>
      </c>
      <c r="N22" s="1"/>
    </row>
    <row r="23" spans="1:14" x14ac:dyDescent="0.15">
      <c r="A23" s="61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7"/>
        <v>0</v>
      </c>
      <c r="H23" s="31"/>
      <c r="I23" s="135">
        <f t="shared" si="1"/>
        <v>20</v>
      </c>
      <c r="J23" s="136">
        <f t="shared" si="0"/>
        <v>313.95833333333297</v>
      </c>
      <c r="K23" s="1"/>
      <c r="L23" s="25">
        <f t="shared" si="2"/>
        <v>20</v>
      </c>
      <c r="M23" s="26">
        <f t="shared" si="3"/>
        <v>317.45833333333275</v>
      </c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7"/>
        <v>0</v>
      </c>
      <c r="H24" s="31"/>
      <c r="I24" s="135">
        <f t="shared" si="1"/>
        <v>21</v>
      </c>
      <c r="J24" s="136">
        <f t="shared" si="0"/>
        <v>304.16666666666629</v>
      </c>
      <c r="K24" s="1"/>
      <c r="M24" s="26"/>
      <c r="N24" s="1"/>
    </row>
    <row r="25" spans="1:14" x14ac:dyDescent="0.15">
      <c r="A25" s="61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7"/>
        <v>0</v>
      </c>
      <c r="H25" s="31"/>
      <c r="I25" s="135">
        <f t="shared" si="1"/>
        <v>22</v>
      </c>
      <c r="J25" s="136">
        <f t="shared" si="0"/>
        <v>294.3749999999996</v>
      </c>
      <c r="K25" s="1"/>
      <c r="M25" s="14"/>
      <c r="N25" s="1"/>
    </row>
    <row r="26" spans="1:14" x14ac:dyDescent="0.15">
      <c r="A26" s="61"/>
      <c r="H26" s="31"/>
      <c r="I26" s="135">
        <f t="shared" si="1"/>
        <v>23</v>
      </c>
      <c r="J26" s="136">
        <f t="shared" si="0"/>
        <v>284.58333333333292</v>
      </c>
      <c r="K26" s="1"/>
      <c r="M26" s="14"/>
      <c r="N26" s="1"/>
    </row>
    <row r="27" spans="1:14" x14ac:dyDescent="0.15">
      <c r="A27" s="61"/>
      <c r="H27" s="31"/>
      <c r="I27" s="135">
        <f t="shared" si="1"/>
        <v>24</v>
      </c>
      <c r="J27" s="136">
        <f t="shared" si="0"/>
        <v>274.79166666666623</v>
      </c>
      <c r="K27" s="1"/>
      <c r="M27" s="14"/>
      <c r="N27" s="1"/>
    </row>
    <row r="28" spans="1:14" x14ac:dyDescent="0.15">
      <c r="A28" s="61"/>
      <c r="H28" s="16"/>
      <c r="I28" s="135">
        <f t="shared" si="1"/>
        <v>25</v>
      </c>
      <c r="J28" s="136">
        <f t="shared" si="0"/>
        <v>264.99999999999955</v>
      </c>
      <c r="K28" s="1"/>
      <c r="M28" s="14"/>
      <c r="N28" s="1"/>
    </row>
    <row r="29" spans="1:14" x14ac:dyDescent="0.15">
      <c r="A29" s="61"/>
      <c r="H29" s="16"/>
      <c r="I29" s="135">
        <f t="shared" si="1"/>
        <v>26</v>
      </c>
      <c r="J29" s="136">
        <f t="shared" si="0"/>
        <v>255.20833333333289</v>
      </c>
      <c r="K29" s="1"/>
      <c r="M29" s="14"/>
      <c r="N29" s="1"/>
    </row>
    <row r="30" spans="1:14" x14ac:dyDescent="0.15">
      <c r="A30" s="61"/>
      <c r="H30" s="16"/>
      <c r="I30" s="135">
        <f t="shared" si="1"/>
        <v>27</v>
      </c>
      <c r="J30" s="136">
        <f t="shared" si="0"/>
        <v>245.41666666666623</v>
      </c>
      <c r="K30" s="1"/>
      <c r="M30" s="14"/>
      <c r="N30" s="1"/>
    </row>
    <row r="31" spans="1:14" x14ac:dyDescent="0.15">
      <c r="A31" s="61"/>
      <c r="H31" s="16"/>
      <c r="I31" s="135">
        <f t="shared" si="1"/>
        <v>28</v>
      </c>
      <c r="J31" s="136">
        <f t="shared" si="0"/>
        <v>235.62499999999957</v>
      </c>
      <c r="K31" s="1"/>
      <c r="M31" s="14"/>
      <c r="N31" s="1"/>
    </row>
    <row r="32" spans="1:14" x14ac:dyDescent="0.15">
      <c r="A32" s="61"/>
      <c r="I32" s="135">
        <f t="shared" si="1"/>
        <v>29</v>
      </c>
      <c r="J32" s="136">
        <f t="shared" si="0"/>
        <v>225.83333333333292</v>
      </c>
      <c r="K32" s="1"/>
      <c r="M32" s="14"/>
      <c r="N32" s="1"/>
    </row>
    <row r="33" spans="1:14" x14ac:dyDescent="0.15">
      <c r="A33" s="61"/>
      <c r="I33" s="135">
        <f t="shared" si="1"/>
        <v>30</v>
      </c>
      <c r="J33" s="136">
        <f t="shared" si="0"/>
        <v>216.04166666666626</v>
      </c>
      <c r="K33" s="1"/>
      <c r="M33" s="14"/>
      <c r="N33" s="1"/>
    </row>
    <row r="34" spans="1:14" x14ac:dyDescent="0.15">
      <c r="A34" s="61"/>
      <c r="I34" s="135">
        <f t="shared" si="1"/>
        <v>31</v>
      </c>
      <c r="J34" s="136">
        <f t="shared" si="0"/>
        <v>206.2499999999996</v>
      </c>
      <c r="K34" s="1"/>
      <c r="M34" s="14"/>
      <c r="N34" s="1"/>
    </row>
    <row r="35" spans="1:14" x14ac:dyDescent="0.15">
      <c r="I35" s="135">
        <f t="shared" si="1"/>
        <v>32</v>
      </c>
      <c r="J35" s="136">
        <f t="shared" si="0"/>
        <v>196.45833333333294</v>
      </c>
      <c r="K35" s="1"/>
      <c r="M35" s="14"/>
      <c r="N35" s="1"/>
    </row>
    <row r="36" spans="1:14" x14ac:dyDescent="0.15">
      <c r="I36" s="135">
        <f t="shared" si="1"/>
        <v>33</v>
      </c>
      <c r="J36" s="136">
        <f t="shared" si="0"/>
        <v>186.66666666666629</v>
      </c>
      <c r="K36" s="1"/>
      <c r="M36" s="14"/>
      <c r="N36" s="1"/>
    </row>
    <row r="37" spans="1:14" x14ac:dyDescent="0.15">
      <c r="I37" s="135">
        <f t="shared" si="1"/>
        <v>34</v>
      </c>
      <c r="J37" s="136">
        <f t="shared" si="0"/>
        <v>176.87499999999963</v>
      </c>
      <c r="K37" s="1"/>
      <c r="M37" s="14"/>
      <c r="N37" s="1"/>
    </row>
    <row r="38" spans="1:14" x14ac:dyDescent="0.15">
      <c r="I38" s="135">
        <f t="shared" si="1"/>
        <v>35</v>
      </c>
      <c r="J38" s="136">
        <f t="shared" si="0"/>
        <v>167.08333333333297</v>
      </c>
      <c r="K38" s="1"/>
      <c r="M38" s="14"/>
      <c r="N38" s="1"/>
    </row>
    <row r="39" spans="1:14" x14ac:dyDescent="0.15">
      <c r="I39" s="135">
        <f t="shared" si="1"/>
        <v>36</v>
      </c>
      <c r="J39" s="136">
        <f t="shared" si="0"/>
        <v>157.29166666666632</v>
      </c>
      <c r="K39" s="1"/>
      <c r="M39" s="14"/>
      <c r="N39" s="1"/>
    </row>
    <row r="40" spans="1:14" x14ac:dyDescent="0.15">
      <c r="I40" s="135">
        <f t="shared" si="1"/>
        <v>37</v>
      </c>
      <c r="J40" s="136">
        <f t="shared" si="0"/>
        <v>147.49999999999966</v>
      </c>
      <c r="K40" s="1"/>
      <c r="M40" s="14"/>
      <c r="N40" s="1"/>
    </row>
    <row r="41" spans="1:14" x14ac:dyDescent="0.15">
      <c r="I41" s="135">
        <f t="shared" si="1"/>
        <v>38</v>
      </c>
      <c r="J41" s="136">
        <f t="shared" si="0"/>
        <v>137.708333333333</v>
      </c>
      <c r="K41" s="1"/>
      <c r="M41" s="14"/>
      <c r="N41" s="1"/>
    </row>
    <row r="42" spans="1:14" x14ac:dyDescent="0.15">
      <c r="I42" s="135">
        <f t="shared" si="1"/>
        <v>39</v>
      </c>
      <c r="J42" s="136">
        <f t="shared" si="0"/>
        <v>127.91666666666633</v>
      </c>
      <c r="K42" s="1"/>
      <c r="M42" s="14"/>
      <c r="N42" s="1"/>
    </row>
    <row r="43" spans="1:14" x14ac:dyDescent="0.15">
      <c r="I43" s="135">
        <f t="shared" si="1"/>
        <v>40</v>
      </c>
      <c r="J43" s="136">
        <f t="shared" si="0"/>
        <v>118.12499999999966</v>
      </c>
      <c r="K43" s="1"/>
      <c r="M43" s="14"/>
      <c r="N43" s="1"/>
    </row>
    <row r="44" spans="1:14" x14ac:dyDescent="0.15">
      <c r="I44" s="135">
        <f t="shared" si="1"/>
        <v>41</v>
      </c>
      <c r="J44" s="136">
        <f t="shared" si="0"/>
        <v>108.33333333333299</v>
      </c>
      <c r="K44" s="1"/>
      <c r="M44" s="14"/>
      <c r="N44" s="1"/>
    </row>
    <row r="45" spans="1:14" x14ac:dyDescent="0.15">
      <c r="I45" s="135">
        <f t="shared" si="1"/>
        <v>42</v>
      </c>
      <c r="J45" s="136">
        <f t="shared" si="0"/>
        <v>98.541666666666316</v>
      </c>
      <c r="K45" s="1"/>
      <c r="M45" s="14"/>
      <c r="N45" s="1"/>
    </row>
    <row r="46" spans="1:14" x14ac:dyDescent="0.15">
      <c r="I46" s="135">
        <f t="shared" si="1"/>
        <v>43</v>
      </c>
      <c r="J46" s="136">
        <f t="shared" si="0"/>
        <v>88.749999999999645</v>
      </c>
      <c r="K46" s="1"/>
      <c r="M46" s="14"/>
      <c r="N46" s="1"/>
    </row>
    <row r="47" spans="1:14" x14ac:dyDescent="0.15">
      <c r="I47" s="135">
        <f t="shared" si="1"/>
        <v>44</v>
      </c>
      <c r="J47" s="136">
        <f t="shared" si="0"/>
        <v>78.958333333332973</v>
      </c>
      <c r="K47" s="1"/>
      <c r="M47" s="14"/>
      <c r="N47" s="1"/>
    </row>
    <row r="48" spans="1:14" x14ac:dyDescent="0.15">
      <c r="I48" s="135">
        <f t="shared" si="1"/>
        <v>45</v>
      </c>
      <c r="J48" s="136">
        <f t="shared" si="0"/>
        <v>69.166666666666302</v>
      </c>
      <c r="K48" s="1"/>
      <c r="M48" s="14"/>
      <c r="N48" s="1"/>
    </row>
    <row r="49" spans="9:14" x14ac:dyDescent="0.15">
      <c r="I49" s="135">
        <f t="shared" si="1"/>
        <v>46</v>
      </c>
      <c r="J49" s="136">
        <f t="shared" si="0"/>
        <v>59.374999999999638</v>
      </c>
      <c r="K49" s="1"/>
      <c r="M49" s="14"/>
      <c r="N49" s="1"/>
    </row>
    <row r="50" spans="9:14" x14ac:dyDescent="0.15">
      <c r="I50" s="135">
        <f t="shared" si="1"/>
        <v>47</v>
      </c>
      <c r="J50" s="136">
        <f t="shared" si="0"/>
        <v>49.583333333332973</v>
      </c>
      <c r="K50" s="1"/>
      <c r="M50" s="14"/>
      <c r="N50" s="1"/>
    </row>
    <row r="51" spans="9:14" x14ac:dyDescent="0.15">
      <c r="I51" s="135">
        <f t="shared" si="1"/>
        <v>48</v>
      </c>
      <c r="J51" s="136">
        <f t="shared" si="0"/>
        <v>39.791666666666309</v>
      </c>
      <c r="K51" s="1"/>
      <c r="M51" s="14"/>
      <c r="N51" s="1"/>
    </row>
    <row r="52" spans="9:14" x14ac:dyDescent="0.15">
      <c r="I52" s="135">
        <f t="shared" si="1"/>
        <v>49</v>
      </c>
      <c r="J52" s="136">
        <f t="shared" si="0"/>
        <v>29.999999999999645</v>
      </c>
      <c r="K52" s="1"/>
      <c r="M52" s="14"/>
      <c r="N52" s="1"/>
    </row>
    <row r="53" spans="9:14" x14ac:dyDescent="0.15">
      <c r="I53" s="170">
        <f t="shared" si="1"/>
        <v>50</v>
      </c>
      <c r="J53" s="27">
        <f t="shared" si="0"/>
        <v>20.20833333333298</v>
      </c>
      <c r="K53" s="1"/>
      <c r="M53" s="14"/>
      <c r="N53" s="1"/>
    </row>
    <row r="54" spans="9:14" x14ac:dyDescent="0.15">
      <c r="I54" s="170">
        <f t="shared" si="1"/>
        <v>51</v>
      </c>
      <c r="J54" s="27">
        <f t="shared" si="0"/>
        <v>10.416666666666314</v>
      </c>
      <c r="K54" s="1"/>
      <c r="M54" s="14"/>
      <c r="N54" s="1"/>
    </row>
    <row r="55" spans="9:14" x14ac:dyDescent="0.15">
      <c r="I55" s="170">
        <f t="shared" si="1"/>
        <v>52</v>
      </c>
      <c r="J55" s="27">
        <f t="shared" si="0"/>
        <v>0.62499999999964828</v>
      </c>
      <c r="K55" s="1"/>
      <c r="M55" s="14"/>
      <c r="N55" s="1"/>
    </row>
    <row r="56" spans="9:14" x14ac:dyDescent="0.15">
      <c r="I56" s="170">
        <f t="shared" si="1"/>
        <v>53</v>
      </c>
      <c r="J56" s="27">
        <f t="shared" si="0"/>
        <v>-9.1666666666670178</v>
      </c>
      <c r="K56" s="1"/>
      <c r="M56" s="14"/>
      <c r="N56" s="1"/>
    </row>
    <row r="57" spans="9:14" x14ac:dyDescent="0.15">
      <c r="I57" s="170">
        <f t="shared" si="1"/>
        <v>54</v>
      </c>
      <c r="J57" s="27">
        <f t="shared" si="0"/>
        <v>-18.958333333333684</v>
      </c>
      <c r="K57" s="1"/>
      <c r="M57" s="14"/>
      <c r="N57" s="1"/>
    </row>
    <row r="58" spans="9:14" x14ac:dyDescent="0.15">
      <c r="I58" s="170">
        <f t="shared" si="1"/>
        <v>55</v>
      </c>
      <c r="J58" s="27">
        <f t="shared" si="0"/>
        <v>-28.750000000000348</v>
      </c>
      <c r="K58" s="1"/>
      <c r="M58" s="14"/>
      <c r="N58" s="1"/>
    </row>
    <row r="59" spans="9:14" x14ac:dyDescent="0.15">
      <c r="I59" s="170">
        <f t="shared" si="1"/>
        <v>56</v>
      </c>
      <c r="J59" s="27">
        <f t="shared" si="0"/>
        <v>-38.541666666667012</v>
      </c>
      <c r="K59" s="1"/>
      <c r="M59" s="14"/>
      <c r="N59" s="1"/>
    </row>
    <row r="60" spans="9:14" x14ac:dyDescent="0.15">
      <c r="I60" s="170">
        <f t="shared" si="1"/>
        <v>57</v>
      </c>
      <c r="J60" s="27">
        <f t="shared" si="0"/>
        <v>-48.333333333333677</v>
      </c>
      <c r="K60" s="1"/>
      <c r="M60" s="14"/>
      <c r="N60" s="1"/>
    </row>
    <row r="61" spans="9:14" x14ac:dyDescent="0.15">
      <c r="I61" s="170">
        <f t="shared" si="1"/>
        <v>58</v>
      </c>
      <c r="J61" s="27">
        <f t="shared" si="0"/>
        <v>-58.125000000000341</v>
      </c>
    </row>
    <row r="62" spans="9:14" x14ac:dyDescent="0.15">
      <c r="I62" s="170">
        <f t="shared" si="1"/>
        <v>59</v>
      </c>
      <c r="J62" s="27">
        <f t="shared" si="0"/>
        <v>-67.916666666667012</v>
      </c>
    </row>
    <row r="63" spans="9:14" x14ac:dyDescent="0.15">
      <c r="I63" s="170">
        <f t="shared" si="1"/>
        <v>60</v>
      </c>
      <c r="J63" s="27">
        <f t="shared" si="0"/>
        <v>-77.708333333333684</v>
      </c>
    </row>
    <row r="64" spans="9:14" x14ac:dyDescent="0.15">
      <c r="I64" s="170">
        <f t="shared" si="1"/>
        <v>61</v>
      </c>
      <c r="J64" s="27">
        <f t="shared" si="0"/>
        <v>-87.500000000000355</v>
      </c>
    </row>
    <row r="65" spans="9:10" x14ac:dyDescent="0.15">
      <c r="I65" s="170">
        <f t="shared" si="1"/>
        <v>62</v>
      </c>
      <c r="J65" s="27">
        <f t="shared" si="0"/>
        <v>-97.291666666667027</v>
      </c>
    </row>
    <row r="66" spans="9:10" x14ac:dyDescent="0.15">
      <c r="I66" s="170">
        <f t="shared" si="1"/>
        <v>63</v>
      </c>
      <c r="J66" s="27">
        <f t="shared" si="0"/>
        <v>-107.0833333333337</v>
      </c>
    </row>
    <row r="67" spans="9:10" x14ac:dyDescent="0.15">
      <c r="I67" s="170">
        <f t="shared" si="1"/>
        <v>64</v>
      </c>
      <c r="J67" s="27">
        <f t="shared" si="0"/>
        <v>-116.87500000000037</v>
      </c>
    </row>
    <row r="68" spans="9:10" x14ac:dyDescent="0.15">
      <c r="I68" s="170">
        <f t="shared" si="1"/>
        <v>65</v>
      </c>
      <c r="J68" s="27">
        <f t="shared" si="0"/>
        <v>-126.66666666666704</v>
      </c>
    </row>
    <row r="69" spans="9:10" x14ac:dyDescent="0.15">
      <c r="I69" s="170">
        <f t="shared" si="1"/>
        <v>66</v>
      </c>
      <c r="J69" s="27">
        <f t="shared" ref="J69:J103" si="8">J68-(J$4-30)/(J$3-1)</f>
        <v>-136.45833333333371</v>
      </c>
    </row>
    <row r="70" spans="9:10" x14ac:dyDescent="0.15">
      <c r="I70" s="170">
        <f t="shared" ref="I70:I103" si="9">I69+1</f>
        <v>67</v>
      </c>
      <c r="J70" s="27">
        <f t="shared" si="8"/>
        <v>-146.25000000000037</v>
      </c>
    </row>
    <row r="71" spans="9:10" x14ac:dyDescent="0.15">
      <c r="I71" s="170">
        <f t="shared" si="9"/>
        <v>68</v>
      </c>
      <c r="J71" s="27">
        <f t="shared" si="8"/>
        <v>-156.04166666666703</v>
      </c>
    </row>
    <row r="72" spans="9:10" x14ac:dyDescent="0.15">
      <c r="I72" s="170">
        <f t="shared" si="9"/>
        <v>69</v>
      </c>
      <c r="J72" s="27">
        <f t="shared" si="8"/>
        <v>-165.83333333333368</v>
      </c>
    </row>
    <row r="73" spans="9:10" x14ac:dyDescent="0.15">
      <c r="I73" s="170">
        <f t="shared" si="9"/>
        <v>70</v>
      </c>
      <c r="J73" s="27">
        <f t="shared" si="8"/>
        <v>-175.62500000000034</v>
      </c>
    </row>
    <row r="74" spans="9:10" x14ac:dyDescent="0.15">
      <c r="I74" s="170">
        <f t="shared" si="9"/>
        <v>71</v>
      </c>
      <c r="J74" s="27">
        <f t="shared" si="8"/>
        <v>-185.416666666667</v>
      </c>
    </row>
    <row r="75" spans="9:10" x14ac:dyDescent="0.15">
      <c r="I75" s="170">
        <f t="shared" si="9"/>
        <v>72</v>
      </c>
      <c r="J75" s="27">
        <f t="shared" si="8"/>
        <v>-195.20833333333366</v>
      </c>
    </row>
    <row r="76" spans="9:10" x14ac:dyDescent="0.15">
      <c r="I76" s="170">
        <f t="shared" si="9"/>
        <v>73</v>
      </c>
      <c r="J76" s="27">
        <f t="shared" si="8"/>
        <v>-205.00000000000031</v>
      </c>
    </row>
    <row r="77" spans="9:10" x14ac:dyDescent="0.15">
      <c r="I77" s="170">
        <f t="shared" si="9"/>
        <v>74</v>
      </c>
      <c r="J77" s="27">
        <f t="shared" si="8"/>
        <v>-214.79166666666697</v>
      </c>
    </row>
    <row r="78" spans="9:10" x14ac:dyDescent="0.15">
      <c r="I78" s="170">
        <f t="shared" si="9"/>
        <v>75</v>
      </c>
      <c r="J78" s="27">
        <f t="shared" si="8"/>
        <v>-224.58333333333363</v>
      </c>
    </row>
    <row r="79" spans="9:10" x14ac:dyDescent="0.15">
      <c r="I79" s="170">
        <f t="shared" si="9"/>
        <v>76</v>
      </c>
      <c r="J79" s="27">
        <f t="shared" si="8"/>
        <v>-234.37500000000028</v>
      </c>
    </row>
    <row r="80" spans="9:10" x14ac:dyDescent="0.15">
      <c r="I80" s="170">
        <f t="shared" si="9"/>
        <v>77</v>
      </c>
      <c r="J80" s="27">
        <f t="shared" si="8"/>
        <v>-244.16666666666694</v>
      </c>
    </row>
    <row r="81" spans="9:10" x14ac:dyDescent="0.15">
      <c r="I81" s="170">
        <f t="shared" si="9"/>
        <v>78</v>
      </c>
      <c r="J81" s="27">
        <f t="shared" si="8"/>
        <v>-253.9583333333336</v>
      </c>
    </row>
    <row r="82" spans="9:10" x14ac:dyDescent="0.15">
      <c r="I82" s="170">
        <f t="shared" si="9"/>
        <v>79</v>
      </c>
      <c r="J82" s="27">
        <f t="shared" si="8"/>
        <v>-263.75000000000028</v>
      </c>
    </row>
    <row r="83" spans="9:10" x14ac:dyDescent="0.15">
      <c r="I83" s="170">
        <f t="shared" si="9"/>
        <v>80</v>
      </c>
      <c r="J83" s="27">
        <f t="shared" si="8"/>
        <v>-273.54166666666697</v>
      </c>
    </row>
    <row r="84" spans="9:10" x14ac:dyDescent="0.15">
      <c r="I84" s="170">
        <f t="shared" si="9"/>
        <v>81</v>
      </c>
      <c r="J84" s="27">
        <f t="shared" si="8"/>
        <v>-283.33333333333366</v>
      </c>
    </row>
    <row r="85" spans="9:10" x14ac:dyDescent="0.15">
      <c r="I85" s="170">
        <f t="shared" si="9"/>
        <v>82</v>
      </c>
      <c r="J85" s="27">
        <f t="shared" si="8"/>
        <v>-293.12500000000034</v>
      </c>
    </row>
    <row r="86" spans="9:10" x14ac:dyDescent="0.15">
      <c r="I86" s="170">
        <f t="shared" si="9"/>
        <v>83</v>
      </c>
      <c r="J86" s="27">
        <f t="shared" si="8"/>
        <v>-302.91666666666703</v>
      </c>
    </row>
    <row r="87" spans="9:10" x14ac:dyDescent="0.15">
      <c r="I87" s="170">
        <f t="shared" si="9"/>
        <v>84</v>
      </c>
      <c r="J87" s="27">
        <f t="shared" si="8"/>
        <v>-312.70833333333371</v>
      </c>
    </row>
    <row r="88" spans="9:10" x14ac:dyDescent="0.15">
      <c r="I88" s="170">
        <f t="shared" si="9"/>
        <v>85</v>
      </c>
      <c r="J88" s="27">
        <f t="shared" si="8"/>
        <v>-322.5000000000004</v>
      </c>
    </row>
    <row r="89" spans="9:10" x14ac:dyDescent="0.15">
      <c r="I89" s="170">
        <f t="shared" si="9"/>
        <v>86</v>
      </c>
      <c r="J89" s="27">
        <f t="shared" si="8"/>
        <v>-332.29166666666708</v>
      </c>
    </row>
    <row r="90" spans="9:10" x14ac:dyDescent="0.15">
      <c r="I90" s="170">
        <f t="shared" si="9"/>
        <v>87</v>
      </c>
      <c r="J90" s="27">
        <f t="shared" si="8"/>
        <v>-342.08333333333377</v>
      </c>
    </row>
    <row r="91" spans="9:10" x14ac:dyDescent="0.15">
      <c r="I91" s="170">
        <f t="shared" si="9"/>
        <v>88</v>
      </c>
      <c r="J91" s="27">
        <f t="shared" si="8"/>
        <v>-351.87500000000045</v>
      </c>
    </row>
    <row r="92" spans="9:10" x14ac:dyDescent="0.15">
      <c r="I92" s="170">
        <f t="shared" si="9"/>
        <v>89</v>
      </c>
      <c r="J92" s="27">
        <f t="shared" si="8"/>
        <v>-361.66666666666714</v>
      </c>
    </row>
    <row r="93" spans="9:10" x14ac:dyDescent="0.15">
      <c r="I93" s="25">
        <f t="shared" si="9"/>
        <v>90</v>
      </c>
      <c r="J93" s="27">
        <f t="shared" si="8"/>
        <v>-371.45833333333383</v>
      </c>
    </row>
    <row r="94" spans="9:10" x14ac:dyDescent="0.15">
      <c r="I94" s="25">
        <f t="shared" si="9"/>
        <v>91</v>
      </c>
      <c r="J94" s="27">
        <f t="shared" si="8"/>
        <v>-381.25000000000051</v>
      </c>
    </row>
    <row r="95" spans="9:10" x14ac:dyDescent="0.15">
      <c r="I95" s="25">
        <f t="shared" si="9"/>
        <v>92</v>
      </c>
      <c r="J95" s="27">
        <f t="shared" si="8"/>
        <v>-391.0416666666672</v>
      </c>
    </row>
    <row r="96" spans="9:10" x14ac:dyDescent="0.15">
      <c r="I96" s="25">
        <f t="shared" si="9"/>
        <v>93</v>
      </c>
      <c r="J96" s="27">
        <f t="shared" si="8"/>
        <v>-400.83333333333388</v>
      </c>
    </row>
    <row r="97" spans="9:10" x14ac:dyDescent="0.15">
      <c r="I97" s="25">
        <f t="shared" si="9"/>
        <v>94</v>
      </c>
      <c r="J97" s="27">
        <f t="shared" si="8"/>
        <v>-410.62500000000057</v>
      </c>
    </row>
    <row r="98" spans="9:10" x14ac:dyDescent="0.15">
      <c r="I98" s="25">
        <f t="shared" si="9"/>
        <v>95</v>
      </c>
      <c r="J98" s="27">
        <f t="shared" si="8"/>
        <v>-420.41666666666725</v>
      </c>
    </row>
    <row r="99" spans="9:10" x14ac:dyDescent="0.15">
      <c r="I99" s="25">
        <f t="shared" si="9"/>
        <v>96</v>
      </c>
      <c r="J99" s="27">
        <f t="shared" si="8"/>
        <v>-430.20833333333394</v>
      </c>
    </row>
    <row r="100" spans="9:10" x14ac:dyDescent="0.15">
      <c r="I100" s="25">
        <f t="shared" si="9"/>
        <v>97</v>
      </c>
      <c r="J100" s="27">
        <f t="shared" si="8"/>
        <v>-440.00000000000063</v>
      </c>
    </row>
    <row r="101" spans="9:10" x14ac:dyDescent="0.15">
      <c r="I101" s="25">
        <f t="shared" si="9"/>
        <v>98</v>
      </c>
      <c r="J101" s="27">
        <f t="shared" si="8"/>
        <v>-449.79166666666731</v>
      </c>
    </row>
    <row r="102" spans="9:10" x14ac:dyDescent="0.15">
      <c r="I102" s="25">
        <f t="shared" si="9"/>
        <v>99</v>
      </c>
      <c r="J102" s="27">
        <f t="shared" si="8"/>
        <v>-459.583333333334</v>
      </c>
    </row>
    <row r="103" spans="9:10" x14ac:dyDescent="0.15">
      <c r="I103" s="25">
        <f t="shared" si="9"/>
        <v>100</v>
      </c>
      <c r="J103" s="27">
        <f t="shared" si="8"/>
        <v>-469.37500000000068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13 A15:A16 A18:A22">
    <cfRule type="duplicateValues" dxfId="805" priority="11"/>
    <cfRule type="duplicateValues" dxfId="804" priority="12"/>
    <cfRule type="duplicateValues" dxfId="803" priority="13"/>
    <cfRule type="duplicateValues" dxfId="802" priority="14"/>
    <cfRule type="duplicateValues" dxfId="801" priority="15"/>
  </conditionalFormatting>
  <conditionalFormatting sqref="A14">
    <cfRule type="duplicateValues" dxfId="800" priority="6"/>
    <cfRule type="duplicateValues" dxfId="799" priority="7"/>
    <cfRule type="duplicateValues" dxfId="798" priority="8"/>
    <cfRule type="duplicateValues" dxfId="797" priority="9"/>
    <cfRule type="duplicateValues" dxfId="796" priority="10"/>
  </conditionalFormatting>
  <conditionalFormatting sqref="A17">
    <cfRule type="duplicateValues" dxfId="795" priority="1"/>
    <cfRule type="duplicateValues" dxfId="794" priority="2"/>
    <cfRule type="duplicateValues" dxfId="793" priority="3"/>
    <cfRule type="duplicateValues" dxfId="792" priority="4"/>
    <cfRule type="duplicateValues" dxfId="791" priority="5"/>
  </conditionalFormatting>
  <conditionalFormatting sqref="A23:A34">
    <cfRule type="duplicateValues" dxfId="790" priority="21"/>
    <cfRule type="duplicateValues" dxfId="789" priority="22"/>
    <cfRule type="duplicateValues" dxfId="788" priority="23"/>
    <cfRule type="duplicateValues" dxfId="787" priority="24"/>
    <cfRule type="duplicateValues" dxfId="786" priority="2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AFF3-7C42-F248-BB50-E01366850BB6}">
  <dimension ref="A1:AA72"/>
  <sheetViews>
    <sheetView workbookViewId="0">
      <selection activeCell="J18" sqref="J18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3" width="10.5" style="1" customWidth="1"/>
    <col min="4" max="4" width="10.5" style="16" customWidth="1"/>
    <col min="5" max="6" width="10.5" style="1" customWidth="1"/>
    <col min="7" max="7" width="10.5" style="16" customWidth="1"/>
    <col min="8" max="8" width="11.83203125" style="1" customWidth="1"/>
    <col min="9" max="9" width="9.1640625" style="1" customWidth="1"/>
    <col min="10" max="12" width="10.6640625" style="1"/>
    <col min="13" max="13" width="14" style="14" customWidth="1"/>
    <col min="14" max="15" width="10.6640625" style="1"/>
    <col min="16" max="16" width="14" style="14" customWidth="1"/>
    <col min="17" max="18" width="10.6640625" style="1"/>
    <col min="19" max="19" width="14.6640625" style="14" customWidth="1"/>
    <col min="20" max="24" width="10.6640625" style="1"/>
    <col min="25" max="25" width="10.6640625" style="228"/>
    <col min="26" max="16384" width="10.6640625" style="1"/>
  </cols>
  <sheetData>
    <row r="1" spans="1:27" ht="15" customHeight="1" x14ac:dyDescent="0.15">
      <c r="A1" s="206" t="s">
        <v>149</v>
      </c>
      <c r="B1" s="207"/>
      <c r="C1" s="207"/>
      <c r="D1" s="207"/>
      <c r="E1" s="207"/>
      <c r="F1" s="207"/>
      <c r="G1" s="207"/>
      <c r="H1" s="207"/>
      <c r="I1" s="208"/>
      <c r="K1" s="193" t="s">
        <v>245</v>
      </c>
      <c r="L1" s="194"/>
      <c r="M1" s="1"/>
      <c r="N1" s="193" t="s">
        <v>246</v>
      </c>
      <c r="O1" s="194"/>
      <c r="P1" s="1"/>
      <c r="Q1" s="193" t="s">
        <v>138</v>
      </c>
      <c r="R1" s="194"/>
      <c r="S1" s="1"/>
      <c r="T1" s="193" t="s">
        <v>247</v>
      </c>
      <c r="U1" s="194"/>
      <c r="W1" s="222" t="s">
        <v>295</v>
      </c>
      <c r="X1" s="223"/>
      <c r="Y1" s="225"/>
      <c r="Z1" s="222" t="s">
        <v>294</v>
      </c>
      <c r="AA1" s="223"/>
    </row>
    <row r="2" spans="1:27" ht="15" customHeight="1" x14ac:dyDescent="0.15">
      <c r="A2" s="209"/>
      <c r="B2" s="210"/>
      <c r="C2" s="210"/>
      <c r="D2" s="210"/>
      <c r="E2" s="210"/>
      <c r="F2" s="210"/>
      <c r="G2" s="210"/>
      <c r="H2" s="210"/>
      <c r="I2" s="211"/>
      <c r="K2" s="94" t="s">
        <v>147</v>
      </c>
      <c r="L2" s="97">
        <v>665</v>
      </c>
      <c r="M2" s="1"/>
      <c r="N2" s="94" t="s">
        <v>147</v>
      </c>
      <c r="O2" s="97">
        <v>665</v>
      </c>
      <c r="P2" s="1"/>
      <c r="Q2" s="94" t="s">
        <v>147</v>
      </c>
      <c r="R2" s="97">
        <v>750</v>
      </c>
      <c r="S2" s="1"/>
      <c r="T2" s="94" t="s">
        <v>147</v>
      </c>
      <c r="U2" s="97">
        <v>675</v>
      </c>
      <c r="W2" s="94" t="s">
        <v>147</v>
      </c>
      <c r="X2" s="97">
        <v>675</v>
      </c>
      <c r="Y2" s="226"/>
      <c r="Z2" s="94" t="s">
        <v>147</v>
      </c>
      <c r="AA2" s="97">
        <v>750</v>
      </c>
    </row>
    <row r="3" spans="1:27" ht="15" customHeight="1" x14ac:dyDescent="0.15">
      <c r="A3" s="110" t="s">
        <v>130</v>
      </c>
      <c r="B3" s="195" t="s">
        <v>260</v>
      </c>
      <c r="C3" s="196"/>
      <c r="D3" s="195"/>
      <c r="E3" s="196"/>
      <c r="F3" s="101"/>
      <c r="G3" s="104"/>
      <c r="H3" s="101"/>
      <c r="I3" s="107"/>
      <c r="K3" s="95" t="s">
        <v>132</v>
      </c>
      <c r="L3" s="96">
        <v>32</v>
      </c>
      <c r="M3" s="1"/>
      <c r="N3" s="95" t="s">
        <v>132</v>
      </c>
      <c r="O3" s="96">
        <v>31</v>
      </c>
      <c r="P3" s="1"/>
      <c r="Q3" s="95" t="s">
        <v>132</v>
      </c>
      <c r="R3" s="96">
        <v>18</v>
      </c>
      <c r="S3" s="1"/>
      <c r="T3" s="95" t="s">
        <v>132</v>
      </c>
      <c r="U3" s="96">
        <v>63</v>
      </c>
      <c r="W3" s="95" t="s">
        <v>132</v>
      </c>
      <c r="X3" s="96">
        <v>66</v>
      </c>
      <c r="Y3" s="227"/>
      <c r="Z3" s="95" t="s">
        <v>132</v>
      </c>
      <c r="AA3" s="96">
        <v>18</v>
      </c>
    </row>
    <row r="4" spans="1:27" ht="15" customHeight="1" x14ac:dyDescent="0.15">
      <c r="A4" s="99" t="s">
        <v>131</v>
      </c>
      <c r="B4" s="118" t="s">
        <v>267</v>
      </c>
      <c r="C4" s="119"/>
      <c r="D4" s="118"/>
      <c r="E4" s="119"/>
      <c r="F4" s="101"/>
      <c r="G4" s="104"/>
      <c r="H4" s="101"/>
      <c r="I4" s="107"/>
      <c r="K4" s="166">
        <v>1</v>
      </c>
      <c r="L4" s="165">
        <f>L2</f>
        <v>665</v>
      </c>
      <c r="M4" s="1"/>
      <c r="N4" s="166">
        <v>1</v>
      </c>
      <c r="O4" s="165">
        <f>O2</f>
        <v>665</v>
      </c>
      <c r="P4" s="1"/>
      <c r="Q4" s="25">
        <v>1</v>
      </c>
      <c r="R4" s="26">
        <f>R2</f>
        <v>750</v>
      </c>
      <c r="S4" s="1"/>
      <c r="T4" s="25">
        <v>1</v>
      </c>
      <c r="U4" s="27">
        <f>U2</f>
        <v>675</v>
      </c>
      <c r="W4" s="170">
        <v>1</v>
      </c>
      <c r="X4" s="27">
        <f>X2</f>
        <v>675</v>
      </c>
      <c r="Y4" s="27"/>
      <c r="Z4" s="25">
        <v>1</v>
      </c>
      <c r="AA4" s="26">
        <f>AA2</f>
        <v>750</v>
      </c>
    </row>
    <row r="5" spans="1:27" ht="15" customHeight="1" x14ac:dyDescent="0.15">
      <c r="A5" s="99" t="s">
        <v>133</v>
      </c>
      <c r="B5" s="132" t="s">
        <v>281</v>
      </c>
      <c r="C5" s="119"/>
      <c r="D5" s="132"/>
      <c r="E5" s="119"/>
      <c r="F5" s="103"/>
      <c r="G5" s="105"/>
      <c r="H5" s="105"/>
      <c r="I5" s="107"/>
      <c r="K5" s="166">
        <f>K4+1</f>
        <v>2</v>
      </c>
      <c r="L5" s="165">
        <f>L4-(L$4-30)/(L$3-1)</f>
        <v>644.51612903225805</v>
      </c>
      <c r="M5" s="1"/>
      <c r="N5" s="166">
        <f>N4+1</f>
        <v>2</v>
      </c>
      <c r="O5" s="165">
        <f>O4-(O$4-30)/(O$3-1)</f>
        <v>643.83333333333337</v>
      </c>
      <c r="P5" s="1"/>
      <c r="Q5" s="25">
        <f>Q4+1</f>
        <v>2</v>
      </c>
      <c r="R5" s="26">
        <f>R4-(R$4-$U$22)/(R$3)</f>
        <v>735.43010752688178</v>
      </c>
      <c r="S5" s="1"/>
      <c r="T5" s="25">
        <f>T4+1</f>
        <v>2</v>
      </c>
      <c r="U5" s="165">
        <f>U4-(U$4-30)/(U$3-1)</f>
        <v>664.59677419354841</v>
      </c>
      <c r="W5" s="170">
        <f>W4+1</f>
        <v>2</v>
      </c>
      <c r="X5" s="27">
        <f>X4-(X$4-30)/(X$3-1)</f>
        <v>665.07692307692309</v>
      </c>
      <c r="Y5" s="27"/>
      <c r="Z5" s="25">
        <f>Z4+1</f>
        <v>2</v>
      </c>
      <c r="AA5" s="26">
        <f>AA4-(AA$4-$X$22)/(AA$3)</f>
        <v>735.91025641025647</v>
      </c>
    </row>
    <row r="6" spans="1:27" ht="15" customHeight="1" x14ac:dyDescent="0.15">
      <c r="A6" s="99" t="s">
        <v>134</v>
      </c>
      <c r="B6" s="118" t="s">
        <v>23</v>
      </c>
      <c r="C6" s="119"/>
      <c r="D6" s="118"/>
      <c r="E6" s="119"/>
      <c r="F6" s="103"/>
      <c r="G6" s="106"/>
      <c r="H6" s="103"/>
      <c r="I6" s="107"/>
      <c r="K6" s="166">
        <f t="shared" ref="K6:K69" si="0">K5+1</f>
        <v>3</v>
      </c>
      <c r="L6" s="165">
        <f t="shared" ref="L6:L69" si="1">L5-(L$4-30)/(L$3-1)</f>
        <v>624.0322580645161</v>
      </c>
      <c r="M6" s="1"/>
      <c r="N6" s="166">
        <f t="shared" ref="N6:N69" si="2">N5+1</f>
        <v>3</v>
      </c>
      <c r="O6" s="165">
        <f t="shared" ref="O6:O69" si="3">O5-(O$4-30)/(O$3-1)</f>
        <v>622.66666666666674</v>
      </c>
      <c r="P6" s="1"/>
      <c r="Q6" s="25">
        <f t="shared" ref="Q6:Q21" si="4">Q5+1</f>
        <v>3</v>
      </c>
      <c r="R6" s="26">
        <f t="shared" ref="R6:R22" si="5">R5-(R$4-$U$22)/(R$3)</f>
        <v>720.86021505376357</v>
      </c>
      <c r="S6" s="1"/>
      <c r="T6" s="25">
        <f t="shared" ref="T6:T22" si="6">T5+1</f>
        <v>3</v>
      </c>
      <c r="U6" s="27">
        <f t="shared" ref="U6:U22" si="7">U5-(U$4-30)/(U$3-1)</f>
        <v>654.19354838709683</v>
      </c>
      <c r="W6" s="170">
        <f t="shared" ref="W6:W69" si="8">W5+1</f>
        <v>3</v>
      </c>
      <c r="X6" s="27">
        <f t="shared" ref="X6:X69" si="9">X5-(X$4-30)/(X$3-1)</f>
        <v>655.15384615384619</v>
      </c>
      <c r="Y6" s="27"/>
      <c r="Z6" s="25">
        <f t="shared" ref="Z6:Z21" si="10">Z5+1</f>
        <v>3</v>
      </c>
      <c r="AA6" s="26">
        <f t="shared" ref="AA6:AA22" si="11">AA5-(AA$4-$X$22)/(AA$3)</f>
        <v>721.82051282051293</v>
      </c>
    </row>
    <row r="7" spans="1:27" ht="15" customHeight="1" x14ac:dyDescent="0.15">
      <c r="A7" s="99" t="s">
        <v>135</v>
      </c>
      <c r="B7" s="120" t="s">
        <v>161</v>
      </c>
      <c r="C7" s="121"/>
      <c r="D7" s="120"/>
      <c r="E7" s="121"/>
      <c r="F7" s="102"/>
      <c r="G7" s="108"/>
      <c r="H7" s="102"/>
      <c r="I7" s="109"/>
      <c r="K7" s="166">
        <f t="shared" si="0"/>
        <v>4</v>
      </c>
      <c r="L7" s="165">
        <f t="shared" si="1"/>
        <v>603.54838709677415</v>
      </c>
      <c r="M7" s="1"/>
      <c r="N7" s="166">
        <f t="shared" si="2"/>
        <v>4</v>
      </c>
      <c r="O7" s="165">
        <f t="shared" si="3"/>
        <v>601.50000000000011</v>
      </c>
      <c r="P7" s="1"/>
      <c r="Q7" s="25">
        <f t="shared" si="4"/>
        <v>4</v>
      </c>
      <c r="R7" s="26">
        <f t="shared" si="5"/>
        <v>706.29032258064535</v>
      </c>
      <c r="S7" s="1"/>
      <c r="T7" s="25">
        <f t="shared" si="6"/>
        <v>4</v>
      </c>
      <c r="U7" s="27">
        <f t="shared" si="7"/>
        <v>643.79032258064524</v>
      </c>
      <c r="W7" s="170">
        <f t="shared" si="8"/>
        <v>4</v>
      </c>
      <c r="X7" s="27">
        <f t="shared" si="9"/>
        <v>645.23076923076928</v>
      </c>
      <c r="Y7" s="27"/>
      <c r="Z7" s="25">
        <f t="shared" si="10"/>
        <v>4</v>
      </c>
      <c r="AA7" s="26">
        <f t="shared" si="11"/>
        <v>707.7307692307694</v>
      </c>
    </row>
    <row r="8" spans="1:27" ht="15" customHeight="1" x14ac:dyDescent="0.15">
      <c r="A8" s="100" t="s">
        <v>136</v>
      </c>
      <c r="B8" s="213" t="s">
        <v>248</v>
      </c>
      <c r="C8" s="213"/>
      <c r="D8" s="213" t="s">
        <v>249</v>
      </c>
      <c r="E8" s="213"/>
      <c r="F8" s="213" t="s">
        <v>138</v>
      </c>
      <c r="G8" s="213"/>
      <c r="H8" s="214" t="s">
        <v>148</v>
      </c>
      <c r="I8" s="115" t="s">
        <v>139</v>
      </c>
      <c r="K8" s="166">
        <f t="shared" si="0"/>
        <v>5</v>
      </c>
      <c r="L8" s="165">
        <f t="shared" si="1"/>
        <v>583.0645161290322</v>
      </c>
      <c r="M8" s="1"/>
      <c r="N8" s="166">
        <f t="shared" si="2"/>
        <v>5</v>
      </c>
      <c r="O8" s="165">
        <f t="shared" si="3"/>
        <v>580.33333333333348</v>
      </c>
      <c r="P8" s="1"/>
      <c r="Q8" s="25">
        <f t="shared" si="4"/>
        <v>5</v>
      </c>
      <c r="R8" s="26">
        <f t="shared" si="5"/>
        <v>691.72043010752714</v>
      </c>
      <c r="S8" s="1"/>
      <c r="T8" s="25">
        <f t="shared" si="6"/>
        <v>5</v>
      </c>
      <c r="U8" s="27">
        <f t="shared" si="7"/>
        <v>633.38709677419365</v>
      </c>
      <c r="W8" s="170">
        <f t="shared" si="8"/>
        <v>5</v>
      </c>
      <c r="X8" s="27">
        <f t="shared" si="9"/>
        <v>635.30769230769238</v>
      </c>
      <c r="Y8" s="27"/>
      <c r="Z8" s="25">
        <f t="shared" si="10"/>
        <v>5</v>
      </c>
      <c r="AA8" s="26">
        <f t="shared" si="11"/>
        <v>693.64102564102586</v>
      </c>
    </row>
    <row r="9" spans="1:27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202" t="s">
        <v>147</v>
      </c>
      <c r="G9" s="202"/>
      <c r="H9" s="199"/>
      <c r="I9" s="203" t="s">
        <v>153</v>
      </c>
      <c r="K9" s="166">
        <f t="shared" si="0"/>
        <v>6</v>
      </c>
      <c r="L9" s="165">
        <f t="shared" si="1"/>
        <v>562.58064516129025</v>
      </c>
      <c r="M9" s="1"/>
      <c r="N9" s="166">
        <f t="shared" si="2"/>
        <v>6</v>
      </c>
      <c r="O9" s="165">
        <f t="shared" si="3"/>
        <v>559.16666666666686</v>
      </c>
      <c r="P9" s="1"/>
      <c r="Q9" s="25">
        <f t="shared" si="4"/>
        <v>6</v>
      </c>
      <c r="R9" s="26">
        <f t="shared" si="5"/>
        <v>677.15053763440892</v>
      </c>
      <c r="S9" s="1"/>
      <c r="T9" s="25">
        <f t="shared" si="6"/>
        <v>6</v>
      </c>
      <c r="U9" s="27">
        <f t="shared" si="7"/>
        <v>622.98387096774206</v>
      </c>
      <c r="W9" s="170">
        <f t="shared" si="8"/>
        <v>6</v>
      </c>
      <c r="X9" s="27">
        <f t="shared" si="9"/>
        <v>625.38461538461547</v>
      </c>
      <c r="Y9" s="27"/>
      <c r="Z9" s="25">
        <f t="shared" si="10"/>
        <v>6</v>
      </c>
      <c r="AA9" s="26">
        <f t="shared" si="11"/>
        <v>679.55128205128233</v>
      </c>
    </row>
    <row r="10" spans="1:27" ht="15" customHeight="1" x14ac:dyDescent="0.15">
      <c r="A10" s="212"/>
      <c r="B10" s="205">
        <f>L2</f>
        <v>665</v>
      </c>
      <c r="C10" s="205"/>
      <c r="D10" s="205">
        <f>O2</f>
        <v>665</v>
      </c>
      <c r="E10" s="205"/>
      <c r="F10" s="205">
        <f>R2</f>
        <v>750</v>
      </c>
      <c r="G10" s="205"/>
      <c r="H10" s="200"/>
      <c r="I10" s="203"/>
      <c r="K10" s="166">
        <f t="shared" si="0"/>
        <v>7</v>
      </c>
      <c r="L10" s="165">
        <f t="shared" si="1"/>
        <v>542.0967741935483</v>
      </c>
      <c r="M10" s="1"/>
      <c r="N10" s="166">
        <f t="shared" si="2"/>
        <v>7</v>
      </c>
      <c r="O10" s="165">
        <f t="shared" si="3"/>
        <v>538.00000000000023</v>
      </c>
      <c r="P10" s="1"/>
      <c r="Q10" s="25">
        <f t="shared" si="4"/>
        <v>7</v>
      </c>
      <c r="R10" s="26">
        <f t="shared" si="5"/>
        <v>662.5806451612907</v>
      </c>
      <c r="S10" s="1"/>
      <c r="T10" s="25">
        <f t="shared" si="6"/>
        <v>7</v>
      </c>
      <c r="U10" s="27">
        <f t="shared" si="7"/>
        <v>612.58064516129048</v>
      </c>
      <c r="W10" s="170">
        <f t="shared" si="8"/>
        <v>7</v>
      </c>
      <c r="X10" s="27">
        <f t="shared" si="9"/>
        <v>615.46153846153857</v>
      </c>
      <c r="Y10" s="27"/>
      <c r="Z10" s="25">
        <f t="shared" si="10"/>
        <v>7</v>
      </c>
      <c r="AA10" s="26">
        <f t="shared" si="11"/>
        <v>665.46153846153879</v>
      </c>
    </row>
    <row r="11" spans="1:27" ht="15" customHeight="1" x14ac:dyDescent="0.15">
      <c r="A11" s="100"/>
      <c r="B11" s="92" t="s">
        <v>139</v>
      </c>
      <c r="C11" s="93" t="s">
        <v>145</v>
      </c>
      <c r="D11" s="92" t="s">
        <v>139</v>
      </c>
      <c r="E11" s="93" t="s">
        <v>145</v>
      </c>
      <c r="F11" s="93" t="s">
        <v>139</v>
      </c>
      <c r="G11" s="93" t="s">
        <v>145</v>
      </c>
      <c r="H11" s="98" t="s">
        <v>141</v>
      </c>
      <c r="I11" s="93">
        <v>63</v>
      </c>
      <c r="K11" s="166">
        <f t="shared" si="0"/>
        <v>8</v>
      </c>
      <c r="L11" s="165">
        <f t="shared" si="1"/>
        <v>521.61290322580635</v>
      </c>
      <c r="M11" s="1"/>
      <c r="N11" s="166">
        <f t="shared" si="2"/>
        <v>8</v>
      </c>
      <c r="O11" s="165">
        <f t="shared" si="3"/>
        <v>516.8333333333336</v>
      </c>
      <c r="P11" s="1"/>
      <c r="Q11" s="25">
        <f t="shared" si="4"/>
        <v>8</v>
      </c>
      <c r="R11" s="26">
        <f t="shared" si="5"/>
        <v>648.01075268817249</v>
      </c>
      <c r="S11" s="1"/>
      <c r="T11" s="25">
        <f t="shared" si="6"/>
        <v>8</v>
      </c>
      <c r="U11" s="27">
        <f t="shared" si="7"/>
        <v>602.17741935483889</v>
      </c>
      <c r="W11" s="170">
        <f t="shared" si="8"/>
        <v>8</v>
      </c>
      <c r="X11" s="27">
        <f t="shared" si="9"/>
        <v>605.53846153846166</v>
      </c>
      <c r="Y11" s="27"/>
      <c r="Z11" s="25">
        <f t="shared" si="10"/>
        <v>8</v>
      </c>
      <c r="AA11" s="26">
        <f t="shared" si="11"/>
        <v>651.37179487179526</v>
      </c>
    </row>
    <row r="12" spans="1:27" ht="15" customHeight="1" x14ac:dyDescent="0.15">
      <c r="A12" s="61" t="s">
        <v>34</v>
      </c>
      <c r="B12" s="77">
        <v>8</v>
      </c>
      <c r="C12" s="77">
        <f>_xlfn.IFNA(VLOOKUP(B12,$K$4:$L$100,2,FALSE),"0")</f>
        <v>521.61290322580635</v>
      </c>
      <c r="D12" s="77"/>
      <c r="E12" s="77" t="str">
        <f t="shared" ref="E12:E29" si="12">_xlfn.IFNA(VLOOKUP(D12,$N$4:$O$100,2,FALSE),"0")</f>
        <v>0</v>
      </c>
      <c r="F12" s="29">
        <v>8</v>
      </c>
      <c r="G12" s="77">
        <f t="shared" ref="G12:G29" si="13">_xlfn.IFNA(VLOOKUP(F12,$Q$4:$R$23,2,FALSE),"0")</f>
        <v>648.01075268817249</v>
      </c>
      <c r="H12" s="79">
        <f>IFERROR(LARGE((C12,E12,G12),1),"0")</f>
        <v>648.01075268817249</v>
      </c>
      <c r="I12" s="29">
        <v>8</v>
      </c>
      <c r="K12" s="166">
        <f t="shared" si="0"/>
        <v>9</v>
      </c>
      <c r="L12" s="165">
        <f t="shared" si="1"/>
        <v>501.1290322580644</v>
      </c>
      <c r="M12" s="1"/>
      <c r="N12" s="166">
        <f t="shared" si="2"/>
        <v>9</v>
      </c>
      <c r="O12" s="165">
        <f t="shared" si="3"/>
        <v>495.66666666666691</v>
      </c>
      <c r="P12" s="1"/>
      <c r="Q12" s="25">
        <f t="shared" si="4"/>
        <v>9</v>
      </c>
      <c r="R12" s="26">
        <f t="shared" si="5"/>
        <v>633.44086021505427</v>
      </c>
      <c r="S12" s="1"/>
      <c r="T12" s="25">
        <f t="shared" si="6"/>
        <v>9</v>
      </c>
      <c r="U12" s="27">
        <f t="shared" si="7"/>
        <v>591.7741935483873</v>
      </c>
      <c r="W12" s="170">
        <f t="shared" si="8"/>
        <v>9</v>
      </c>
      <c r="X12" s="27">
        <f t="shared" si="9"/>
        <v>595.61538461538476</v>
      </c>
      <c r="Y12" s="27"/>
      <c r="Z12" s="25">
        <f t="shared" si="10"/>
        <v>9</v>
      </c>
      <c r="AA12" s="26">
        <f t="shared" si="11"/>
        <v>637.28205128205173</v>
      </c>
    </row>
    <row r="13" spans="1:27" ht="15" customHeight="1" x14ac:dyDescent="0.15">
      <c r="A13" s="61" t="s">
        <v>146</v>
      </c>
      <c r="B13" s="77">
        <v>4</v>
      </c>
      <c r="C13" s="77">
        <f t="shared" ref="C13:C29" si="14">_xlfn.IFNA(VLOOKUP(B13,$K$4:$L$100,2,FALSE),"0")</f>
        <v>603.54838709677415</v>
      </c>
      <c r="D13" s="77"/>
      <c r="E13" s="77" t="str">
        <f t="shared" si="12"/>
        <v>0</v>
      </c>
      <c r="F13" s="29">
        <v>10</v>
      </c>
      <c r="G13" s="77">
        <f t="shared" si="13"/>
        <v>618.87096774193606</v>
      </c>
      <c r="H13" s="79">
        <f>IFERROR(LARGE((C13,E13,G13),1),"0")</f>
        <v>618.87096774193606</v>
      </c>
      <c r="I13" s="29">
        <v>10</v>
      </c>
      <c r="J13" s="16"/>
      <c r="K13" s="166">
        <f t="shared" si="0"/>
        <v>10</v>
      </c>
      <c r="L13" s="165">
        <f t="shared" si="1"/>
        <v>480.64516129032245</v>
      </c>
      <c r="M13" s="1"/>
      <c r="N13" s="166">
        <f t="shared" si="2"/>
        <v>10</v>
      </c>
      <c r="O13" s="165">
        <f t="shared" si="3"/>
        <v>474.50000000000023</v>
      </c>
      <c r="P13" s="1"/>
      <c r="Q13" s="25">
        <f t="shared" si="4"/>
        <v>10</v>
      </c>
      <c r="R13" s="26">
        <f t="shared" si="5"/>
        <v>618.87096774193606</v>
      </c>
      <c r="S13" s="1"/>
      <c r="T13" s="25">
        <f t="shared" si="6"/>
        <v>10</v>
      </c>
      <c r="U13" s="27">
        <f t="shared" si="7"/>
        <v>581.37096774193571</v>
      </c>
      <c r="W13" s="170">
        <f t="shared" si="8"/>
        <v>10</v>
      </c>
      <c r="X13" s="27">
        <f t="shared" si="9"/>
        <v>585.69230769230785</v>
      </c>
      <c r="Y13" s="27"/>
      <c r="Z13" s="25">
        <f t="shared" si="10"/>
        <v>10</v>
      </c>
      <c r="AA13" s="26">
        <f t="shared" si="11"/>
        <v>623.19230769230819</v>
      </c>
    </row>
    <row r="14" spans="1:27" ht="15" customHeight="1" x14ac:dyDescent="0.15">
      <c r="A14" s="61" t="s">
        <v>39</v>
      </c>
      <c r="B14" s="77">
        <v>15</v>
      </c>
      <c r="C14" s="77">
        <f t="shared" si="14"/>
        <v>378.2258064516127</v>
      </c>
      <c r="D14" s="77"/>
      <c r="E14" s="77" t="str">
        <f t="shared" si="12"/>
        <v>0</v>
      </c>
      <c r="F14" s="29"/>
      <c r="G14" s="77" t="str">
        <f t="shared" si="13"/>
        <v>0</v>
      </c>
      <c r="H14" s="79">
        <f>IFERROR(LARGE((C14,E14,G14),1),"0")</f>
        <v>378.2258064516127</v>
      </c>
      <c r="I14" s="29"/>
      <c r="J14" s="16"/>
      <c r="K14" s="166">
        <f t="shared" si="0"/>
        <v>11</v>
      </c>
      <c r="L14" s="165">
        <f t="shared" si="1"/>
        <v>460.1612903225805</v>
      </c>
      <c r="M14" s="1"/>
      <c r="N14" s="166">
        <f t="shared" si="2"/>
        <v>11</v>
      </c>
      <c r="O14" s="165">
        <f t="shared" si="3"/>
        <v>453.33333333333354</v>
      </c>
      <c r="P14" s="1"/>
      <c r="Q14" s="25">
        <f t="shared" si="4"/>
        <v>11</v>
      </c>
      <c r="R14" s="26">
        <f t="shared" si="5"/>
        <v>604.30107526881784</v>
      </c>
      <c r="S14" s="1"/>
      <c r="T14" s="25">
        <f t="shared" si="6"/>
        <v>11</v>
      </c>
      <c r="U14" s="27">
        <f t="shared" si="7"/>
        <v>570.96774193548413</v>
      </c>
      <c r="W14" s="170">
        <f t="shared" si="8"/>
        <v>11</v>
      </c>
      <c r="X14" s="27">
        <f t="shared" si="9"/>
        <v>575.76923076923094</v>
      </c>
      <c r="Y14" s="27"/>
      <c r="Z14" s="25">
        <f t="shared" si="10"/>
        <v>11</v>
      </c>
      <c r="AA14" s="26">
        <f t="shared" si="11"/>
        <v>609.10256410256466</v>
      </c>
    </row>
    <row r="15" spans="1:27" ht="15" customHeight="1" x14ac:dyDescent="0.15">
      <c r="A15" s="61" t="s">
        <v>35</v>
      </c>
      <c r="B15" s="77"/>
      <c r="C15" s="77" t="str">
        <f t="shared" si="14"/>
        <v>0</v>
      </c>
      <c r="D15" s="77">
        <v>16</v>
      </c>
      <c r="E15" s="77">
        <f t="shared" si="12"/>
        <v>347.50000000000011</v>
      </c>
      <c r="F15" s="29"/>
      <c r="G15" s="77" t="str">
        <f t="shared" si="13"/>
        <v>0</v>
      </c>
      <c r="H15" s="79">
        <f>IFERROR(LARGE((C15,E15,G15),1),"0")</f>
        <v>347.50000000000011</v>
      </c>
      <c r="I15" s="77"/>
      <c r="J15" s="16"/>
      <c r="K15" s="166">
        <f t="shared" si="0"/>
        <v>12</v>
      </c>
      <c r="L15" s="165">
        <f t="shared" si="1"/>
        <v>439.67741935483855</v>
      </c>
      <c r="M15" s="1"/>
      <c r="N15" s="166">
        <f t="shared" si="2"/>
        <v>12</v>
      </c>
      <c r="O15" s="165">
        <f t="shared" si="3"/>
        <v>432.16666666666686</v>
      </c>
      <c r="P15" s="1"/>
      <c r="Q15" s="25">
        <f t="shared" si="4"/>
        <v>12</v>
      </c>
      <c r="R15" s="26">
        <f t="shared" si="5"/>
        <v>589.73118279569962</v>
      </c>
      <c r="S15" s="1"/>
      <c r="T15" s="25">
        <f t="shared" si="6"/>
        <v>12</v>
      </c>
      <c r="U15" s="27">
        <f t="shared" si="7"/>
        <v>560.56451612903254</v>
      </c>
      <c r="W15" s="170">
        <f t="shared" si="8"/>
        <v>12</v>
      </c>
      <c r="X15" s="27">
        <f t="shared" si="9"/>
        <v>565.84615384615404</v>
      </c>
      <c r="Y15" s="27"/>
      <c r="Z15" s="25">
        <f t="shared" si="10"/>
        <v>12</v>
      </c>
      <c r="AA15" s="26">
        <f t="shared" si="11"/>
        <v>595.01282051282112</v>
      </c>
    </row>
    <row r="16" spans="1:27" ht="15" customHeight="1" x14ac:dyDescent="0.15">
      <c r="A16" s="61" t="s">
        <v>37</v>
      </c>
      <c r="B16" s="77"/>
      <c r="C16" s="77" t="str">
        <f t="shared" si="14"/>
        <v>0</v>
      </c>
      <c r="D16" s="77">
        <v>24</v>
      </c>
      <c r="E16" s="77">
        <f t="shared" si="12"/>
        <v>178.16666666666674</v>
      </c>
      <c r="F16" s="29"/>
      <c r="G16" s="77" t="str">
        <f t="shared" si="13"/>
        <v>0</v>
      </c>
      <c r="H16" s="79">
        <f>IFERROR(LARGE((C16,E16,G16),1),"0")</f>
        <v>178.16666666666674</v>
      </c>
      <c r="I16" s="77"/>
      <c r="J16" s="16"/>
      <c r="K16" s="166">
        <f t="shared" si="0"/>
        <v>13</v>
      </c>
      <c r="L16" s="165">
        <f t="shared" si="1"/>
        <v>419.1935483870966</v>
      </c>
      <c r="M16" s="1"/>
      <c r="N16" s="166">
        <f t="shared" si="2"/>
        <v>13</v>
      </c>
      <c r="O16" s="165">
        <f t="shared" si="3"/>
        <v>411.00000000000017</v>
      </c>
      <c r="P16" s="1"/>
      <c r="Q16" s="25">
        <f t="shared" si="4"/>
        <v>13</v>
      </c>
      <c r="R16" s="26">
        <f t="shared" si="5"/>
        <v>575.16129032258141</v>
      </c>
      <c r="S16" s="1"/>
      <c r="T16" s="25">
        <f t="shared" si="6"/>
        <v>13</v>
      </c>
      <c r="U16" s="27">
        <f t="shared" si="7"/>
        <v>550.16129032258095</v>
      </c>
      <c r="W16" s="170">
        <f t="shared" si="8"/>
        <v>13</v>
      </c>
      <c r="X16" s="27">
        <f t="shared" si="9"/>
        <v>555.92307692307713</v>
      </c>
      <c r="Y16" s="27"/>
      <c r="Z16" s="25">
        <f t="shared" si="10"/>
        <v>13</v>
      </c>
      <c r="AA16" s="26">
        <f t="shared" si="11"/>
        <v>580.92307692307759</v>
      </c>
    </row>
    <row r="17" spans="1:27" x14ac:dyDescent="0.15">
      <c r="A17" s="61"/>
      <c r="B17" s="30"/>
      <c r="C17" s="77" t="str">
        <f t="shared" si="14"/>
        <v>0</v>
      </c>
      <c r="D17" s="30"/>
      <c r="E17" s="77" t="str">
        <f t="shared" si="12"/>
        <v>0</v>
      </c>
      <c r="F17" s="28"/>
      <c r="G17" s="77" t="str">
        <f t="shared" si="13"/>
        <v>0</v>
      </c>
      <c r="H17" s="79" t="str">
        <f>IFERROR(LARGE((C17,E17,G17),1),"0")</f>
        <v>0</v>
      </c>
      <c r="I17" s="116"/>
      <c r="J17" s="16"/>
      <c r="K17" s="166">
        <f t="shared" si="0"/>
        <v>14</v>
      </c>
      <c r="L17" s="165">
        <f t="shared" si="1"/>
        <v>398.70967741935465</v>
      </c>
      <c r="M17" s="1"/>
      <c r="N17" s="166">
        <f t="shared" si="2"/>
        <v>14</v>
      </c>
      <c r="O17" s="165">
        <f t="shared" si="3"/>
        <v>389.83333333333348</v>
      </c>
      <c r="P17" s="1"/>
      <c r="Q17" s="25">
        <f t="shared" si="4"/>
        <v>14</v>
      </c>
      <c r="R17" s="26">
        <f t="shared" si="5"/>
        <v>560.59139784946319</v>
      </c>
      <c r="S17" s="1"/>
      <c r="T17" s="25">
        <f t="shared" si="6"/>
        <v>14</v>
      </c>
      <c r="U17" s="27">
        <f t="shared" si="7"/>
        <v>539.75806451612937</v>
      </c>
      <c r="W17" s="170">
        <f t="shared" si="8"/>
        <v>14</v>
      </c>
      <c r="X17" s="27">
        <f t="shared" si="9"/>
        <v>546.00000000000023</v>
      </c>
      <c r="Y17" s="27"/>
      <c r="Z17" s="25">
        <f t="shared" si="10"/>
        <v>14</v>
      </c>
      <c r="AA17" s="26">
        <f t="shared" si="11"/>
        <v>566.83333333333405</v>
      </c>
    </row>
    <row r="18" spans="1:27" x14ac:dyDescent="0.15">
      <c r="A18" s="171" t="s">
        <v>33</v>
      </c>
      <c r="B18" s="172" t="s">
        <v>296</v>
      </c>
      <c r="C18" s="176">
        <v>536</v>
      </c>
      <c r="D18" s="172"/>
      <c r="E18" s="172"/>
      <c r="F18" s="176" t="s">
        <v>290</v>
      </c>
      <c r="G18" s="175"/>
      <c r="H18" s="176">
        <v>539</v>
      </c>
      <c r="I18" s="172" t="s">
        <v>290</v>
      </c>
      <c r="J18" s="1" t="s">
        <v>273</v>
      </c>
      <c r="K18" s="166">
        <f t="shared" si="0"/>
        <v>15</v>
      </c>
      <c r="L18" s="165">
        <f t="shared" si="1"/>
        <v>378.2258064516127</v>
      </c>
      <c r="M18" s="1"/>
      <c r="N18" s="166">
        <f t="shared" si="2"/>
        <v>15</v>
      </c>
      <c r="O18" s="165">
        <f t="shared" si="3"/>
        <v>368.6666666666668</v>
      </c>
      <c r="P18" s="1"/>
      <c r="Q18" s="25">
        <f t="shared" si="4"/>
        <v>15</v>
      </c>
      <c r="R18" s="26">
        <f t="shared" si="5"/>
        <v>546.02150537634498</v>
      </c>
      <c r="S18" s="1"/>
      <c r="T18" s="25">
        <f t="shared" si="6"/>
        <v>15</v>
      </c>
      <c r="U18" s="27">
        <f t="shared" si="7"/>
        <v>529.35483870967778</v>
      </c>
      <c r="W18" s="170">
        <f t="shared" si="8"/>
        <v>15</v>
      </c>
      <c r="X18" s="27">
        <f t="shared" si="9"/>
        <v>536.07692307692332</v>
      </c>
      <c r="Y18" s="27"/>
      <c r="Z18" s="25">
        <f t="shared" si="10"/>
        <v>15</v>
      </c>
      <c r="AA18" s="26">
        <f t="shared" si="11"/>
        <v>552.74358974359052</v>
      </c>
    </row>
    <row r="19" spans="1:27" x14ac:dyDescent="0.15">
      <c r="A19" s="171" t="s">
        <v>36</v>
      </c>
      <c r="B19" s="172" t="s">
        <v>274</v>
      </c>
      <c r="C19" s="176">
        <v>318</v>
      </c>
      <c r="D19" s="172"/>
      <c r="E19" s="172"/>
      <c r="F19" s="176"/>
      <c r="G19" s="175"/>
      <c r="H19" s="176">
        <v>318</v>
      </c>
      <c r="I19" s="172" t="s">
        <v>274</v>
      </c>
      <c r="J19" s="1" t="s">
        <v>273</v>
      </c>
      <c r="K19" s="166">
        <f t="shared" si="0"/>
        <v>16</v>
      </c>
      <c r="L19" s="165">
        <f t="shared" si="1"/>
        <v>357.74193548387075</v>
      </c>
      <c r="M19" s="1"/>
      <c r="N19" s="166">
        <f t="shared" si="2"/>
        <v>16</v>
      </c>
      <c r="O19" s="165">
        <f t="shared" si="3"/>
        <v>347.50000000000011</v>
      </c>
      <c r="P19" s="1"/>
      <c r="Q19" s="25">
        <f t="shared" si="4"/>
        <v>16</v>
      </c>
      <c r="R19" s="26">
        <f t="shared" si="5"/>
        <v>531.45161290322676</v>
      </c>
      <c r="S19" s="1"/>
      <c r="T19" s="25">
        <f t="shared" si="6"/>
        <v>16</v>
      </c>
      <c r="U19" s="27">
        <f t="shared" si="7"/>
        <v>518.95161290322619</v>
      </c>
      <c r="W19" s="170">
        <f t="shared" si="8"/>
        <v>16</v>
      </c>
      <c r="X19" s="27">
        <f t="shared" si="9"/>
        <v>526.15384615384642</v>
      </c>
      <c r="Y19" s="27"/>
      <c r="Z19" s="25">
        <f t="shared" si="10"/>
        <v>16</v>
      </c>
      <c r="AA19" s="26">
        <f t="shared" si="11"/>
        <v>538.65384615384698</v>
      </c>
    </row>
    <row r="20" spans="1:27" x14ac:dyDescent="0.15">
      <c r="A20" s="171" t="s">
        <v>30</v>
      </c>
      <c r="B20" s="172" t="s">
        <v>288</v>
      </c>
      <c r="C20" s="176">
        <v>457</v>
      </c>
      <c r="D20" s="172"/>
      <c r="E20" s="172"/>
      <c r="F20" s="176"/>
      <c r="G20" s="175"/>
      <c r="H20" s="176">
        <v>457</v>
      </c>
      <c r="I20" s="172" t="s">
        <v>288</v>
      </c>
      <c r="J20" s="1" t="s">
        <v>273</v>
      </c>
      <c r="K20" s="166">
        <f t="shared" si="0"/>
        <v>17</v>
      </c>
      <c r="L20" s="165">
        <f t="shared" si="1"/>
        <v>337.2580645161288</v>
      </c>
      <c r="M20" s="1"/>
      <c r="N20" s="166">
        <f t="shared" si="2"/>
        <v>17</v>
      </c>
      <c r="O20" s="165">
        <f t="shared" si="3"/>
        <v>326.33333333333343</v>
      </c>
      <c r="P20" s="1"/>
      <c r="Q20" s="25">
        <f t="shared" si="4"/>
        <v>17</v>
      </c>
      <c r="R20" s="26">
        <f t="shared" si="5"/>
        <v>516.88172043010854</v>
      </c>
      <c r="S20" s="1"/>
      <c r="T20" s="25">
        <f t="shared" si="6"/>
        <v>17</v>
      </c>
      <c r="U20" s="27">
        <f t="shared" si="7"/>
        <v>508.5483870967746</v>
      </c>
      <c r="W20" s="170">
        <f t="shared" si="8"/>
        <v>17</v>
      </c>
      <c r="X20" s="27">
        <f t="shared" si="9"/>
        <v>516.23076923076951</v>
      </c>
      <c r="Y20" s="27"/>
      <c r="Z20" s="25">
        <f t="shared" si="10"/>
        <v>17</v>
      </c>
      <c r="AA20" s="26">
        <f t="shared" si="11"/>
        <v>524.56410256410345</v>
      </c>
    </row>
    <row r="21" spans="1:27" x14ac:dyDescent="0.15">
      <c r="A21" s="61"/>
      <c r="B21" s="77"/>
      <c r="C21" s="77" t="str">
        <f t="shared" si="14"/>
        <v>0</v>
      </c>
      <c r="D21" s="77"/>
      <c r="E21" s="77" t="str">
        <f t="shared" si="12"/>
        <v>0</v>
      </c>
      <c r="F21" s="29"/>
      <c r="G21" s="77" t="str">
        <f t="shared" si="13"/>
        <v>0</v>
      </c>
      <c r="H21" s="79" t="str">
        <f>IFERROR(LARGE((C21,E21,G21),1),"0")</f>
        <v>0</v>
      </c>
      <c r="I21" s="116"/>
      <c r="J21" s="31"/>
      <c r="K21" s="166">
        <f t="shared" si="0"/>
        <v>18</v>
      </c>
      <c r="L21" s="165">
        <f t="shared" si="1"/>
        <v>316.77419354838685</v>
      </c>
      <c r="M21" s="1"/>
      <c r="N21" s="166">
        <f t="shared" si="2"/>
        <v>18</v>
      </c>
      <c r="O21" s="165">
        <f t="shared" si="3"/>
        <v>305.16666666666674</v>
      </c>
      <c r="P21" s="1"/>
      <c r="Q21" s="25">
        <f t="shared" si="4"/>
        <v>18</v>
      </c>
      <c r="R21" s="26">
        <f t="shared" si="5"/>
        <v>502.31182795699027</v>
      </c>
      <c r="S21" s="1"/>
      <c r="T21" s="25">
        <f t="shared" si="6"/>
        <v>18</v>
      </c>
      <c r="U21" s="27">
        <f t="shared" si="7"/>
        <v>498.14516129032302</v>
      </c>
      <c r="W21" s="170">
        <f t="shared" si="8"/>
        <v>18</v>
      </c>
      <c r="X21" s="27">
        <f t="shared" si="9"/>
        <v>506.30769230769261</v>
      </c>
      <c r="Y21" s="27"/>
      <c r="Z21" s="25">
        <f t="shared" si="10"/>
        <v>18</v>
      </c>
      <c r="AA21" s="26">
        <f t="shared" si="11"/>
        <v>510.47435897435986</v>
      </c>
    </row>
    <row r="22" spans="1:27" x14ac:dyDescent="0.15">
      <c r="A22" s="61"/>
      <c r="B22" s="30"/>
      <c r="C22" s="77" t="str">
        <f t="shared" si="14"/>
        <v>0</v>
      </c>
      <c r="D22" s="30"/>
      <c r="E22" s="77" t="str">
        <f t="shared" si="12"/>
        <v>0</v>
      </c>
      <c r="F22" s="28"/>
      <c r="G22" s="77" t="str">
        <f t="shared" si="13"/>
        <v>0</v>
      </c>
      <c r="H22" s="79" t="str">
        <f>IFERROR(LARGE((C22,E22,G22),1),"0")</f>
        <v>0</v>
      </c>
      <c r="I22" s="116"/>
      <c r="J22" s="31"/>
      <c r="K22" s="166">
        <f t="shared" si="0"/>
        <v>19</v>
      </c>
      <c r="L22" s="165">
        <f t="shared" si="1"/>
        <v>296.2903225806449</v>
      </c>
      <c r="M22" s="1"/>
      <c r="N22" s="166">
        <f t="shared" si="2"/>
        <v>19</v>
      </c>
      <c r="O22" s="165">
        <f t="shared" si="3"/>
        <v>284.00000000000006</v>
      </c>
      <c r="P22" s="1"/>
      <c r="Q22" s="25"/>
      <c r="R22" s="165">
        <f t="shared" si="5"/>
        <v>487.741935483872</v>
      </c>
      <c r="S22" s="1"/>
      <c r="T22" s="25">
        <f t="shared" si="6"/>
        <v>19</v>
      </c>
      <c r="U22" s="165">
        <f t="shared" si="7"/>
        <v>487.74193548387143</v>
      </c>
      <c r="W22" s="170">
        <f t="shared" si="8"/>
        <v>19</v>
      </c>
      <c r="X22" s="165">
        <f t="shared" si="9"/>
        <v>496.3846153846157</v>
      </c>
      <c r="Y22" s="27"/>
      <c r="Z22" s="25"/>
      <c r="AA22" s="26">
        <f t="shared" si="11"/>
        <v>496.38461538461627</v>
      </c>
    </row>
    <row r="23" spans="1:27" x14ac:dyDescent="0.15">
      <c r="A23" s="61"/>
      <c r="B23" s="30"/>
      <c r="C23" s="77" t="str">
        <f t="shared" si="14"/>
        <v>0</v>
      </c>
      <c r="D23" s="30"/>
      <c r="E23" s="77" t="str">
        <f t="shared" si="12"/>
        <v>0</v>
      </c>
      <c r="F23" s="28"/>
      <c r="G23" s="77" t="str">
        <f t="shared" si="13"/>
        <v>0</v>
      </c>
      <c r="H23" s="79" t="str">
        <f>IFERROR(LARGE((C23,E23,G23),1),"0")</f>
        <v>0</v>
      </c>
      <c r="I23" s="116"/>
      <c r="J23" s="33"/>
      <c r="K23" s="166">
        <f t="shared" si="0"/>
        <v>20</v>
      </c>
      <c r="L23" s="165">
        <f t="shared" si="1"/>
        <v>275.80645161290295</v>
      </c>
      <c r="M23" s="1"/>
      <c r="N23" s="166">
        <f t="shared" si="2"/>
        <v>20</v>
      </c>
      <c r="O23" s="165">
        <f t="shared" si="3"/>
        <v>262.83333333333337</v>
      </c>
      <c r="P23" s="1"/>
      <c r="Q23" s="25"/>
      <c r="R23" s="26"/>
      <c r="S23" s="1"/>
      <c r="T23" s="25"/>
      <c r="U23" s="27"/>
      <c r="W23" s="170">
        <f t="shared" si="8"/>
        <v>20</v>
      </c>
      <c r="X23" s="27">
        <f t="shared" si="9"/>
        <v>486.46153846153879</v>
      </c>
      <c r="Y23" s="27"/>
      <c r="Z23" s="25"/>
      <c r="AA23" s="26"/>
    </row>
    <row r="24" spans="1:27" x14ac:dyDescent="0.15">
      <c r="A24" s="61"/>
      <c r="B24" s="30"/>
      <c r="C24" s="77" t="str">
        <f t="shared" si="14"/>
        <v>0</v>
      </c>
      <c r="D24" s="30"/>
      <c r="E24" s="77" t="str">
        <f t="shared" si="12"/>
        <v>0</v>
      </c>
      <c r="F24" s="28"/>
      <c r="G24" s="77" t="str">
        <f t="shared" si="13"/>
        <v>0</v>
      </c>
      <c r="H24" s="79" t="str">
        <f>IFERROR(LARGE((C24,E24,G24),1),"0")</f>
        <v>0</v>
      </c>
      <c r="I24" s="116"/>
      <c r="J24" s="31"/>
      <c r="K24" s="166">
        <f t="shared" si="0"/>
        <v>21</v>
      </c>
      <c r="L24" s="165">
        <f t="shared" si="1"/>
        <v>255.322580645161</v>
      </c>
      <c r="M24" s="1"/>
      <c r="N24" s="166">
        <f t="shared" si="2"/>
        <v>21</v>
      </c>
      <c r="O24" s="165">
        <f t="shared" si="3"/>
        <v>241.66666666666671</v>
      </c>
      <c r="P24" s="1"/>
      <c r="R24" s="26"/>
      <c r="S24" s="1"/>
      <c r="T24" s="25"/>
      <c r="U24" s="27"/>
      <c r="W24" s="170">
        <f t="shared" si="8"/>
        <v>21</v>
      </c>
      <c r="X24" s="27">
        <f t="shared" si="9"/>
        <v>476.53846153846189</v>
      </c>
      <c r="Y24" s="224"/>
      <c r="AA24" s="26"/>
    </row>
    <row r="25" spans="1:27" x14ac:dyDescent="0.15">
      <c r="A25" s="61"/>
      <c r="B25" s="30"/>
      <c r="C25" s="77" t="str">
        <f t="shared" si="14"/>
        <v>0</v>
      </c>
      <c r="D25" s="30"/>
      <c r="E25" s="77" t="str">
        <f t="shared" si="12"/>
        <v>0</v>
      </c>
      <c r="F25" s="28"/>
      <c r="G25" s="77" t="str">
        <f t="shared" si="13"/>
        <v>0</v>
      </c>
      <c r="H25" s="79" t="str">
        <f>IFERROR(LARGE((C25,E25,G25),1),"0")</f>
        <v>0</v>
      </c>
      <c r="I25" s="116"/>
      <c r="J25" s="31"/>
      <c r="K25" s="166">
        <f t="shared" si="0"/>
        <v>22</v>
      </c>
      <c r="L25" s="165">
        <f t="shared" si="1"/>
        <v>234.83870967741905</v>
      </c>
      <c r="M25" s="1"/>
      <c r="N25" s="166">
        <f t="shared" si="2"/>
        <v>22</v>
      </c>
      <c r="O25" s="165">
        <f t="shared" si="3"/>
        <v>220.50000000000006</v>
      </c>
      <c r="P25" s="1"/>
      <c r="R25" s="14"/>
      <c r="S25" s="1"/>
      <c r="T25" s="25"/>
      <c r="U25" s="27"/>
      <c r="W25" s="170">
        <f t="shared" si="8"/>
        <v>22</v>
      </c>
      <c r="X25" s="27">
        <f t="shared" si="9"/>
        <v>466.61538461538498</v>
      </c>
      <c r="Y25" s="224"/>
      <c r="AA25" s="14"/>
    </row>
    <row r="26" spans="1:27" x14ac:dyDescent="0.15">
      <c r="A26" s="61"/>
      <c r="B26" s="30"/>
      <c r="C26" s="77" t="str">
        <f t="shared" si="14"/>
        <v>0</v>
      </c>
      <c r="D26" s="30"/>
      <c r="E26" s="77" t="str">
        <f t="shared" si="12"/>
        <v>0</v>
      </c>
      <c r="F26" s="28"/>
      <c r="G26" s="77" t="str">
        <f t="shared" si="13"/>
        <v>0</v>
      </c>
      <c r="H26" s="79" t="str">
        <f>IFERROR(LARGE((C26,E26,G26),1),"0")</f>
        <v>0</v>
      </c>
      <c r="I26" s="116"/>
      <c r="J26" s="31"/>
      <c r="K26" s="166">
        <f t="shared" si="0"/>
        <v>23</v>
      </c>
      <c r="L26" s="165">
        <f t="shared" si="1"/>
        <v>214.3548387096771</v>
      </c>
      <c r="M26" s="1"/>
      <c r="N26" s="166">
        <f t="shared" si="2"/>
        <v>23</v>
      </c>
      <c r="O26" s="165">
        <f t="shared" si="3"/>
        <v>199.3333333333334</v>
      </c>
      <c r="P26" s="1"/>
      <c r="R26" s="14"/>
      <c r="S26" s="1"/>
      <c r="W26" s="170">
        <f t="shared" si="8"/>
        <v>23</v>
      </c>
      <c r="X26" s="27">
        <f t="shared" si="9"/>
        <v>456.69230769230808</v>
      </c>
      <c r="Y26" s="224"/>
      <c r="AA26" s="14"/>
    </row>
    <row r="27" spans="1:27" x14ac:dyDescent="0.15">
      <c r="A27" s="61"/>
      <c r="B27" s="30"/>
      <c r="C27" s="77" t="str">
        <f t="shared" si="14"/>
        <v>0</v>
      </c>
      <c r="D27" s="30"/>
      <c r="E27" s="77" t="str">
        <f t="shared" si="12"/>
        <v>0</v>
      </c>
      <c r="F27" s="28"/>
      <c r="G27" s="77" t="str">
        <f t="shared" si="13"/>
        <v>0</v>
      </c>
      <c r="H27" s="79" t="str">
        <f>IFERROR(LARGE((C27,E27,G27),1),"0")</f>
        <v>0</v>
      </c>
      <c r="I27" s="116"/>
      <c r="J27" s="31"/>
      <c r="K27" s="166">
        <f t="shared" si="0"/>
        <v>24</v>
      </c>
      <c r="L27" s="165">
        <f t="shared" si="1"/>
        <v>193.87096774193515</v>
      </c>
      <c r="M27" s="1"/>
      <c r="N27" s="166">
        <f t="shared" si="2"/>
        <v>24</v>
      </c>
      <c r="O27" s="165">
        <f t="shared" si="3"/>
        <v>178.16666666666674</v>
      </c>
      <c r="P27" s="1"/>
      <c r="R27" s="14"/>
      <c r="S27" s="1"/>
      <c r="W27" s="170">
        <f t="shared" si="8"/>
        <v>24</v>
      </c>
      <c r="X27" s="27">
        <f t="shared" si="9"/>
        <v>446.76923076923117</v>
      </c>
      <c r="Y27" s="224"/>
      <c r="AA27" s="14"/>
    </row>
    <row r="28" spans="1:27" x14ac:dyDescent="0.15">
      <c r="A28" s="61"/>
      <c r="B28" s="30"/>
      <c r="C28" s="77" t="str">
        <f t="shared" si="14"/>
        <v>0</v>
      </c>
      <c r="D28" s="30"/>
      <c r="E28" s="77" t="str">
        <f t="shared" si="12"/>
        <v>0</v>
      </c>
      <c r="F28" s="28"/>
      <c r="G28" s="77" t="str">
        <f t="shared" si="13"/>
        <v>0</v>
      </c>
      <c r="H28" s="79" t="str">
        <f>IFERROR(LARGE((C28,E28,G28),1),"0")</f>
        <v>0</v>
      </c>
      <c r="I28" s="116"/>
      <c r="J28" s="31"/>
      <c r="K28" s="166">
        <f t="shared" si="0"/>
        <v>25</v>
      </c>
      <c r="L28" s="165">
        <f t="shared" si="1"/>
        <v>173.3870967741932</v>
      </c>
      <c r="M28" s="1"/>
      <c r="N28" s="166">
        <f t="shared" si="2"/>
        <v>25</v>
      </c>
      <c r="O28" s="165">
        <f t="shared" si="3"/>
        <v>157.00000000000009</v>
      </c>
      <c r="P28" s="1"/>
      <c r="R28" s="14"/>
      <c r="S28" s="1"/>
      <c r="W28" s="170">
        <f t="shared" si="8"/>
        <v>25</v>
      </c>
      <c r="X28" s="27">
        <f t="shared" si="9"/>
        <v>436.84615384615427</v>
      </c>
      <c r="Y28" s="224"/>
      <c r="AA28" s="14"/>
    </row>
    <row r="29" spans="1:27" x14ac:dyDescent="0.15">
      <c r="A29" s="61"/>
      <c r="B29" s="30"/>
      <c r="C29" s="77" t="str">
        <f t="shared" si="14"/>
        <v>0</v>
      </c>
      <c r="D29" s="30"/>
      <c r="E29" s="77" t="str">
        <f t="shared" si="12"/>
        <v>0</v>
      </c>
      <c r="F29" s="28"/>
      <c r="G29" s="77" t="str">
        <f t="shared" si="13"/>
        <v>0</v>
      </c>
      <c r="H29" s="79" t="str">
        <f>IFERROR(LARGE((C29,E29,G29),1),"0")</f>
        <v>0</v>
      </c>
      <c r="I29" s="116"/>
      <c r="J29" s="31"/>
      <c r="K29" s="166">
        <f>K28+1</f>
        <v>26</v>
      </c>
      <c r="L29" s="165">
        <f t="shared" si="1"/>
        <v>152.90322580645125</v>
      </c>
      <c r="M29" s="1"/>
      <c r="N29" s="166">
        <f>N28+1</f>
        <v>26</v>
      </c>
      <c r="O29" s="165">
        <f t="shared" si="3"/>
        <v>135.83333333333343</v>
      </c>
      <c r="P29" s="1"/>
      <c r="R29" s="14"/>
      <c r="S29" s="1"/>
      <c r="W29" s="170">
        <f>W28+1</f>
        <v>26</v>
      </c>
      <c r="X29" s="27">
        <f t="shared" si="9"/>
        <v>426.92307692307736</v>
      </c>
      <c r="Y29" s="224"/>
      <c r="AA29" s="14"/>
    </row>
    <row r="30" spans="1:27" x14ac:dyDescent="0.15">
      <c r="A30" s="61"/>
      <c r="B30" s="30"/>
      <c r="C30" s="77"/>
      <c r="D30" s="30"/>
      <c r="E30" s="77"/>
      <c r="F30" s="28"/>
      <c r="G30" s="77"/>
      <c r="H30" s="79"/>
      <c r="I30" s="116"/>
      <c r="J30" s="16"/>
      <c r="K30" s="166">
        <f t="shared" si="0"/>
        <v>27</v>
      </c>
      <c r="L30" s="165">
        <f t="shared" si="1"/>
        <v>132.4193548387093</v>
      </c>
      <c r="M30" s="1"/>
      <c r="N30" s="166">
        <f t="shared" si="2"/>
        <v>27</v>
      </c>
      <c r="O30" s="165">
        <f t="shared" si="3"/>
        <v>114.66666666666676</v>
      </c>
      <c r="P30" s="1"/>
      <c r="R30" s="14"/>
      <c r="S30" s="1"/>
      <c r="W30" s="170">
        <f t="shared" si="8"/>
        <v>27</v>
      </c>
      <c r="X30" s="27">
        <f t="shared" si="9"/>
        <v>417.00000000000045</v>
      </c>
      <c r="Y30" s="224"/>
      <c r="AA30" s="14"/>
    </row>
    <row r="31" spans="1:27" x14ac:dyDescent="0.15">
      <c r="A31" s="61"/>
      <c r="B31" s="30"/>
      <c r="C31" s="77"/>
      <c r="D31" s="30"/>
      <c r="E31" s="77"/>
      <c r="F31" s="28"/>
      <c r="G31" s="77"/>
      <c r="H31" s="79"/>
      <c r="I31" s="116"/>
      <c r="J31" s="16"/>
      <c r="K31" s="166">
        <f t="shared" si="0"/>
        <v>28</v>
      </c>
      <c r="L31" s="165">
        <f t="shared" si="1"/>
        <v>111.93548387096736</v>
      </c>
      <c r="M31" s="1"/>
      <c r="N31" s="166">
        <f t="shared" si="2"/>
        <v>28</v>
      </c>
      <c r="O31" s="165">
        <f t="shared" si="3"/>
        <v>93.500000000000085</v>
      </c>
      <c r="P31" s="1"/>
      <c r="R31" s="14"/>
      <c r="S31" s="1"/>
      <c r="W31" s="170">
        <f t="shared" si="8"/>
        <v>28</v>
      </c>
      <c r="X31" s="27">
        <f t="shared" si="9"/>
        <v>407.07692307692355</v>
      </c>
      <c r="Y31" s="224"/>
      <c r="AA31" s="14"/>
    </row>
    <row r="32" spans="1:27" x14ac:dyDescent="0.15">
      <c r="A32" s="61"/>
      <c r="B32" s="30"/>
      <c r="C32" s="77"/>
      <c r="D32" s="30"/>
      <c r="E32" s="77"/>
      <c r="F32" s="28"/>
      <c r="G32" s="77"/>
      <c r="H32" s="79"/>
      <c r="I32" s="116"/>
      <c r="J32" s="16"/>
      <c r="K32" s="166">
        <f t="shared" si="0"/>
        <v>29</v>
      </c>
      <c r="L32" s="165">
        <f t="shared" si="1"/>
        <v>91.451612903225424</v>
      </c>
      <c r="M32" s="1"/>
      <c r="N32" s="166">
        <f t="shared" si="2"/>
        <v>29</v>
      </c>
      <c r="O32" s="165">
        <f t="shared" si="3"/>
        <v>72.333333333333414</v>
      </c>
      <c r="P32" s="1"/>
      <c r="R32" s="14"/>
      <c r="S32" s="1"/>
      <c r="W32" s="170">
        <f t="shared" si="8"/>
        <v>29</v>
      </c>
      <c r="X32" s="27">
        <f t="shared" si="9"/>
        <v>397.15384615384664</v>
      </c>
      <c r="Y32" s="224"/>
      <c r="AA32" s="14"/>
    </row>
    <row r="33" spans="1:27" x14ac:dyDescent="0.15">
      <c r="A33" s="61"/>
      <c r="B33" s="30"/>
      <c r="C33" s="77"/>
      <c r="D33" s="30"/>
      <c r="E33" s="77"/>
      <c r="F33" s="28"/>
      <c r="G33" s="77"/>
      <c r="H33" s="79"/>
      <c r="I33" s="116"/>
      <c r="J33" s="16"/>
      <c r="K33" s="166">
        <f t="shared" si="0"/>
        <v>30</v>
      </c>
      <c r="L33" s="165">
        <f t="shared" si="1"/>
        <v>70.967741935483488</v>
      </c>
      <c r="M33" s="1"/>
      <c r="N33" s="166">
        <f t="shared" si="2"/>
        <v>30</v>
      </c>
      <c r="O33" s="165">
        <f t="shared" si="3"/>
        <v>51.166666666666742</v>
      </c>
      <c r="P33" s="1"/>
      <c r="R33" s="14"/>
      <c r="S33" s="1"/>
      <c r="W33" s="170">
        <f t="shared" si="8"/>
        <v>30</v>
      </c>
      <c r="X33" s="27">
        <f t="shared" si="9"/>
        <v>387.23076923076974</v>
      </c>
      <c r="Y33" s="224"/>
      <c r="AA33" s="14"/>
    </row>
    <row r="34" spans="1:27" x14ac:dyDescent="0.15">
      <c r="A34" s="61"/>
      <c r="B34" s="30"/>
      <c r="C34" s="77"/>
      <c r="D34" s="30"/>
      <c r="E34" s="77"/>
      <c r="F34" s="28"/>
      <c r="G34" s="77"/>
      <c r="H34" s="79"/>
      <c r="I34" s="116"/>
      <c r="K34" s="166">
        <f t="shared" si="0"/>
        <v>31</v>
      </c>
      <c r="L34" s="165">
        <f t="shared" si="1"/>
        <v>50.483870967741552</v>
      </c>
      <c r="M34" s="1"/>
      <c r="N34" s="166">
        <f t="shared" si="2"/>
        <v>31</v>
      </c>
      <c r="O34" s="165">
        <f t="shared" si="3"/>
        <v>30.000000000000075</v>
      </c>
      <c r="P34" s="1"/>
      <c r="R34" s="14"/>
      <c r="S34" s="1"/>
      <c r="W34" s="170">
        <f t="shared" si="8"/>
        <v>31</v>
      </c>
      <c r="X34" s="27">
        <f t="shared" si="9"/>
        <v>377.30769230769283</v>
      </c>
      <c r="Y34" s="224"/>
      <c r="AA34" s="14"/>
    </row>
    <row r="35" spans="1:27" x14ac:dyDescent="0.15">
      <c r="A35" s="61"/>
      <c r="B35" s="30"/>
      <c r="C35" s="77"/>
      <c r="D35" s="30"/>
      <c r="E35" s="77"/>
      <c r="F35" s="28"/>
      <c r="G35" s="77"/>
      <c r="H35" s="79"/>
      <c r="I35" s="116"/>
      <c r="K35" s="166">
        <f t="shared" si="0"/>
        <v>32</v>
      </c>
      <c r="L35" s="165">
        <f t="shared" si="1"/>
        <v>29.999999999999616</v>
      </c>
      <c r="M35" s="1"/>
      <c r="N35" s="25">
        <f t="shared" si="2"/>
        <v>32</v>
      </c>
      <c r="O35" s="27">
        <f t="shared" si="3"/>
        <v>8.8333333333334068</v>
      </c>
      <c r="P35" s="1"/>
      <c r="R35" s="14"/>
      <c r="S35" s="1"/>
      <c r="W35" s="25">
        <f t="shared" si="8"/>
        <v>32</v>
      </c>
      <c r="X35" s="27">
        <f t="shared" si="9"/>
        <v>367.38461538461593</v>
      </c>
      <c r="Y35" s="224"/>
      <c r="AA35" s="14"/>
    </row>
    <row r="36" spans="1:27" x14ac:dyDescent="0.15">
      <c r="A36" s="61"/>
      <c r="B36" s="30"/>
      <c r="C36" s="77"/>
      <c r="D36" s="30"/>
      <c r="E36" s="77"/>
      <c r="F36" s="28"/>
      <c r="G36" s="77"/>
      <c r="H36" s="79"/>
      <c r="I36" s="116"/>
      <c r="K36" s="25">
        <f t="shared" si="0"/>
        <v>33</v>
      </c>
      <c r="L36" s="27">
        <f t="shared" si="1"/>
        <v>9.5161290322576804</v>
      </c>
      <c r="M36" s="1"/>
      <c r="N36" s="25">
        <f t="shared" si="2"/>
        <v>33</v>
      </c>
      <c r="O36" s="27">
        <f t="shared" si="3"/>
        <v>-12.333333333333261</v>
      </c>
      <c r="P36" s="1"/>
      <c r="R36" s="14"/>
      <c r="S36" s="1"/>
      <c r="W36" s="25">
        <f t="shared" si="8"/>
        <v>33</v>
      </c>
      <c r="X36" s="27">
        <f t="shared" si="9"/>
        <v>357.46153846153902</v>
      </c>
      <c r="Y36" s="224"/>
      <c r="AA36" s="14"/>
    </row>
    <row r="37" spans="1:27" x14ac:dyDescent="0.15">
      <c r="A37" s="61"/>
      <c r="K37" s="25">
        <f t="shared" si="0"/>
        <v>34</v>
      </c>
      <c r="L37" s="27">
        <f t="shared" si="1"/>
        <v>-10.967741935484256</v>
      </c>
      <c r="M37" s="1"/>
      <c r="N37" s="25">
        <f t="shared" si="2"/>
        <v>34</v>
      </c>
      <c r="O37" s="27">
        <f t="shared" si="3"/>
        <v>-33.499999999999929</v>
      </c>
      <c r="P37" s="1"/>
      <c r="R37" s="14"/>
      <c r="S37" s="1"/>
      <c r="W37" s="25">
        <f t="shared" si="8"/>
        <v>34</v>
      </c>
      <c r="X37" s="27">
        <f t="shared" si="9"/>
        <v>347.53846153846212</v>
      </c>
      <c r="Y37" s="224"/>
      <c r="AA37" s="14"/>
    </row>
    <row r="38" spans="1:27" x14ac:dyDescent="0.15">
      <c r="A38" s="61"/>
      <c r="K38" s="25">
        <f t="shared" si="0"/>
        <v>35</v>
      </c>
      <c r="L38" s="27">
        <f t="shared" si="1"/>
        <v>-31.451612903226192</v>
      </c>
      <c r="M38" s="1"/>
      <c r="N38" s="25">
        <f t="shared" si="2"/>
        <v>35</v>
      </c>
      <c r="O38" s="27">
        <f t="shared" si="3"/>
        <v>-54.6666666666666</v>
      </c>
      <c r="P38" s="1"/>
      <c r="R38" s="14"/>
      <c r="S38" s="1"/>
      <c r="W38" s="25">
        <f t="shared" si="8"/>
        <v>35</v>
      </c>
      <c r="X38" s="27">
        <f t="shared" si="9"/>
        <v>337.61538461538521</v>
      </c>
      <c r="Y38" s="224"/>
      <c r="AA38" s="14"/>
    </row>
    <row r="39" spans="1:27" x14ac:dyDescent="0.15">
      <c r="A39" s="61"/>
      <c r="K39" s="25">
        <f t="shared" si="0"/>
        <v>36</v>
      </c>
      <c r="L39" s="27">
        <f t="shared" si="1"/>
        <v>-51.935483870968127</v>
      </c>
      <c r="M39" s="1"/>
      <c r="N39" s="25">
        <f t="shared" si="2"/>
        <v>36</v>
      </c>
      <c r="O39" s="27">
        <f t="shared" si="3"/>
        <v>-75.833333333333272</v>
      </c>
      <c r="P39" s="1"/>
      <c r="R39" s="14"/>
      <c r="S39" s="1"/>
      <c r="W39" s="25">
        <f t="shared" si="8"/>
        <v>36</v>
      </c>
      <c r="X39" s="27">
        <f t="shared" si="9"/>
        <v>327.6923076923083</v>
      </c>
      <c r="Y39" s="224"/>
      <c r="AA39" s="14"/>
    </row>
    <row r="40" spans="1:27" x14ac:dyDescent="0.15">
      <c r="A40" s="61"/>
      <c r="K40" s="25">
        <f t="shared" si="0"/>
        <v>37</v>
      </c>
      <c r="L40" s="27">
        <f t="shared" si="1"/>
        <v>-72.419354838710063</v>
      </c>
      <c r="M40" s="1"/>
      <c r="N40" s="25">
        <f t="shared" si="2"/>
        <v>37</v>
      </c>
      <c r="O40" s="27">
        <f t="shared" si="3"/>
        <v>-96.999999999999943</v>
      </c>
      <c r="P40" s="1"/>
      <c r="R40" s="14"/>
      <c r="S40" s="1"/>
      <c r="W40" s="25">
        <f t="shared" si="8"/>
        <v>37</v>
      </c>
      <c r="X40" s="27">
        <f t="shared" si="9"/>
        <v>317.7692307692314</v>
      </c>
      <c r="Y40" s="224"/>
      <c r="AA40" s="14"/>
    </row>
    <row r="41" spans="1:27" x14ac:dyDescent="0.15">
      <c r="A41" s="61"/>
      <c r="K41" s="25">
        <f t="shared" si="0"/>
        <v>38</v>
      </c>
      <c r="L41" s="27">
        <f t="shared" si="1"/>
        <v>-92.903225806451999</v>
      </c>
      <c r="M41" s="1"/>
      <c r="N41" s="25">
        <f t="shared" si="2"/>
        <v>38</v>
      </c>
      <c r="O41" s="27">
        <f t="shared" si="3"/>
        <v>-118.16666666666661</v>
      </c>
      <c r="P41" s="1"/>
      <c r="R41" s="14"/>
      <c r="S41" s="1"/>
      <c r="W41" s="25">
        <f t="shared" si="8"/>
        <v>38</v>
      </c>
      <c r="X41" s="27">
        <f t="shared" si="9"/>
        <v>307.84615384615449</v>
      </c>
      <c r="Y41" s="224"/>
      <c r="AA41" s="14"/>
    </row>
    <row r="42" spans="1:27" x14ac:dyDescent="0.15">
      <c r="A42" s="61"/>
      <c r="K42" s="25">
        <f t="shared" si="0"/>
        <v>39</v>
      </c>
      <c r="L42" s="27">
        <f t="shared" si="1"/>
        <v>-113.38709677419394</v>
      </c>
      <c r="M42" s="1"/>
      <c r="N42" s="25">
        <f t="shared" si="2"/>
        <v>39</v>
      </c>
      <c r="O42" s="27">
        <f t="shared" si="3"/>
        <v>-139.33333333333329</v>
      </c>
      <c r="P42" s="1"/>
      <c r="R42" s="14"/>
      <c r="S42" s="1"/>
      <c r="W42" s="25">
        <f t="shared" si="8"/>
        <v>39</v>
      </c>
      <c r="X42" s="27">
        <f t="shared" si="9"/>
        <v>297.92307692307759</v>
      </c>
      <c r="Y42" s="224"/>
      <c r="AA42" s="14"/>
    </row>
    <row r="43" spans="1:27" x14ac:dyDescent="0.15">
      <c r="A43" s="61"/>
      <c r="K43" s="25">
        <f t="shared" si="0"/>
        <v>40</v>
      </c>
      <c r="L43" s="27">
        <f t="shared" si="1"/>
        <v>-133.87096774193589</v>
      </c>
      <c r="M43" s="1"/>
      <c r="N43" s="25">
        <f t="shared" si="2"/>
        <v>40</v>
      </c>
      <c r="O43" s="27">
        <f t="shared" si="3"/>
        <v>-160.49999999999994</v>
      </c>
      <c r="P43" s="1"/>
      <c r="R43" s="14"/>
      <c r="S43" s="1"/>
      <c r="W43" s="25">
        <f t="shared" si="8"/>
        <v>40</v>
      </c>
      <c r="X43" s="27">
        <f t="shared" si="9"/>
        <v>288.00000000000068</v>
      </c>
      <c r="Y43" s="224"/>
      <c r="AA43" s="14"/>
    </row>
    <row r="44" spans="1:27" x14ac:dyDescent="0.15">
      <c r="A44" s="61"/>
      <c r="K44" s="25">
        <f t="shared" si="0"/>
        <v>41</v>
      </c>
      <c r="L44" s="27">
        <f t="shared" si="1"/>
        <v>-154.35483870967784</v>
      </c>
      <c r="M44" s="1"/>
      <c r="N44" s="25">
        <f t="shared" si="2"/>
        <v>41</v>
      </c>
      <c r="O44" s="27">
        <f t="shared" si="3"/>
        <v>-181.6666666666666</v>
      </c>
      <c r="P44" s="1"/>
      <c r="R44" s="14"/>
      <c r="S44" s="1"/>
      <c r="W44" s="25">
        <f t="shared" si="8"/>
        <v>41</v>
      </c>
      <c r="X44" s="27">
        <f t="shared" si="9"/>
        <v>278.07692307692378</v>
      </c>
      <c r="Y44" s="224"/>
      <c r="AA44" s="14"/>
    </row>
    <row r="45" spans="1:27" x14ac:dyDescent="0.15">
      <c r="A45" s="61"/>
      <c r="K45" s="25">
        <f t="shared" si="0"/>
        <v>42</v>
      </c>
      <c r="L45" s="27">
        <f t="shared" si="1"/>
        <v>-174.83870967741979</v>
      </c>
      <c r="M45" s="1"/>
      <c r="N45" s="25">
        <f t="shared" si="2"/>
        <v>42</v>
      </c>
      <c r="O45" s="27">
        <f t="shared" si="3"/>
        <v>-202.83333333333326</v>
      </c>
      <c r="P45" s="1"/>
      <c r="R45" s="14"/>
      <c r="S45" s="1"/>
      <c r="W45" s="25">
        <f t="shared" si="8"/>
        <v>42</v>
      </c>
      <c r="X45" s="27">
        <f t="shared" si="9"/>
        <v>268.15384615384687</v>
      </c>
      <c r="Y45" s="224"/>
      <c r="AA45" s="14"/>
    </row>
    <row r="46" spans="1:27" x14ac:dyDescent="0.15">
      <c r="A46" s="61"/>
      <c r="K46" s="25">
        <f t="shared" si="0"/>
        <v>43</v>
      </c>
      <c r="L46" s="27">
        <f t="shared" si="1"/>
        <v>-195.32258064516174</v>
      </c>
      <c r="M46" s="1"/>
      <c r="N46" s="25">
        <f t="shared" si="2"/>
        <v>43</v>
      </c>
      <c r="O46" s="27">
        <f t="shared" si="3"/>
        <v>-223.99999999999991</v>
      </c>
      <c r="P46" s="1"/>
      <c r="R46" s="14"/>
      <c r="S46" s="1"/>
      <c r="W46" s="25">
        <f t="shared" si="8"/>
        <v>43</v>
      </c>
      <c r="X46" s="27">
        <f t="shared" si="9"/>
        <v>258.23076923076997</v>
      </c>
      <c r="Y46" s="224"/>
      <c r="AA46" s="14"/>
    </row>
    <row r="47" spans="1:27" x14ac:dyDescent="0.15">
      <c r="A47" s="61"/>
      <c r="K47" s="25">
        <f t="shared" si="0"/>
        <v>44</v>
      </c>
      <c r="L47" s="27">
        <f t="shared" si="1"/>
        <v>-215.80645161290369</v>
      </c>
      <c r="M47" s="1"/>
      <c r="N47" s="25">
        <f t="shared" si="2"/>
        <v>44</v>
      </c>
      <c r="O47" s="27">
        <f t="shared" si="3"/>
        <v>-245.16666666666657</v>
      </c>
      <c r="P47" s="1"/>
      <c r="R47" s="14"/>
      <c r="S47" s="1"/>
      <c r="W47" s="25">
        <f t="shared" si="8"/>
        <v>44</v>
      </c>
      <c r="X47" s="27">
        <f t="shared" si="9"/>
        <v>248.30769230769303</v>
      </c>
      <c r="Y47" s="224"/>
      <c r="AA47" s="14"/>
    </row>
    <row r="48" spans="1:27" x14ac:dyDescent="0.15">
      <c r="A48" s="61"/>
      <c r="K48" s="25">
        <f t="shared" si="0"/>
        <v>45</v>
      </c>
      <c r="L48" s="27">
        <f t="shared" si="1"/>
        <v>-236.29032258064564</v>
      </c>
      <c r="M48" s="1"/>
      <c r="N48" s="25">
        <f t="shared" si="2"/>
        <v>45</v>
      </c>
      <c r="O48" s="27">
        <f t="shared" si="3"/>
        <v>-266.33333333333326</v>
      </c>
      <c r="P48" s="1"/>
      <c r="R48" s="14"/>
      <c r="S48" s="1"/>
      <c r="W48" s="25">
        <f t="shared" si="8"/>
        <v>45</v>
      </c>
      <c r="X48" s="27">
        <f t="shared" si="9"/>
        <v>238.3846153846161</v>
      </c>
      <c r="Y48" s="224"/>
      <c r="AA48" s="14"/>
    </row>
    <row r="49" spans="1:27" x14ac:dyDescent="0.15">
      <c r="A49" s="61"/>
      <c r="K49" s="25">
        <f t="shared" si="0"/>
        <v>46</v>
      </c>
      <c r="L49" s="27">
        <f t="shared" si="1"/>
        <v>-256.77419354838759</v>
      </c>
      <c r="M49" s="1"/>
      <c r="N49" s="25">
        <f t="shared" si="2"/>
        <v>46</v>
      </c>
      <c r="O49" s="27">
        <f t="shared" si="3"/>
        <v>-287.49999999999994</v>
      </c>
      <c r="P49" s="1"/>
      <c r="R49" s="14"/>
      <c r="S49" s="1"/>
      <c r="W49" s="25">
        <f t="shared" si="8"/>
        <v>46</v>
      </c>
      <c r="X49" s="27">
        <f t="shared" si="9"/>
        <v>228.46153846153916</v>
      </c>
      <c r="Y49" s="224"/>
      <c r="AA49" s="14"/>
    </row>
    <row r="50" spans="1:27" x14ac:dyDescent="0.15">
      <c r="A50" s="61"/>
      <c r="K50" s="25">
        <f t="shared" si="0"/>
        <v>47</v>
      </c>
      <c r="L50" s="27">
        <f t="shared" si="1"/>
        <v>-277.25806451612954</v>
      </c>
      <c r="M50" s="1"/>
      <c r="N50" s="25">
        <f t="shared" si="2"/>
        <v>47</v>
      </c>
      <c r="O50" s="27">
        <f t="shared" si="3"/>
        <v>-308.66666666666663</v>
      </c>
      <c r="P50" s="1"/>
      <c r="R50" s="14"/>
      <c r="S50" s="1"/>
      <c r="W50" s="25">
        <f t="shared" si="8"/>
        <v>47</v>
      </c>
      <c r="X50" s="27">
        <f t="shared" si="9"/>
        <v>218.53846153846223</v>
      </c>
      <c r="Y50" s="224"/>
      <c r="AA50" s="14"/>
    </row>
    <row r="51" spans="1:27" x14ac:dyDescent="0.15">
      <c r="A51" s="61"/>
      <c r="K51" s="25">
        <f t="shared" si="0"/>
        <v>48</v>
      </c>
      <c r="L51" s="27">
        <f t="shared" si="1"/>
        <v>-297.74193548387149</v>
      </c>
      <c r="M51" s="1"/>
      <c r="N51" s="25">
        <f t="shared" si="2"/>
        <v>48</v>
      </c>
      <c r="O51" s="27">
        <f t="shared" si="3"/>
        <v>-329.83333333333331</v>
      </c>
      <c r="P51" s="1"/>
      <c r="R51" s="14"/>
      <c r="S51" s="1"/>
      <c r="W51" s="25">
        <f t="shared" si="8"/>
        <v>48</v>
      </c>
      <c r="X51" s="27">
        <f t="shared" si="9"/>
        <v>208.6153846153853</v>
      </c>
      <c r="Y51" s="224"/>
      <c r="AA51" s="14"/>
    </row>
    <row r="52" spans="1:27" x14ac:dyDescent="0.15">
      <c r="A52" s="61"/>
      <c r="K52" s="25">
        <f t="shared" si="0"/>
        <v>49</v>
      </c>
      <c r="L52" s="27">
        <f t="shared" si="1"/>
        <v>-318.22580645161344</v>
      </c>
      <c r="M52" s="1"/>
      <c r="N52" s="25">
        <f t="shared" si="2"/>
        <v>49</v>
      </c>
      <c r="O52" s="27">
        <f t="shared" si="3"/>
        <v>-351</v>
      </c>
      <c r="P52" s="1"/>
      <c r="R52" s="14"/>
      <c r="S52" s="1"/>
      <c r="W52" s="25">
        <f t="shared" si="8"/>
        <v>49</v>
      </c>
      <c r="X52" s="27">
        <f t="shared" si="9"/>
        <v>198.69230769230836</v>
      </c>
      <c r="Y52" s="224"/>
      <c r="AA52" s="14"/>
    </row>
    <row r="53" spans="1:27" x14ac:dyDescent="0.15">
      <c r="A53" s="61"/>
      <c r="K53" s="25">
        <f t="shared" si="0"/>
        <v>50</v>
      </c>
      <c r="L53" s="27">
        <f t="shared" si="1"/>
        <v>-338.70967741935539</v>
      </c>
      <c r="M53" s="1"/>
      <c r="N53" s="25">
        <f t="shared" si="2"/>
        <v>50</v>
      </c>
      <c r="O53" s="27">
        <f t="shared" si="3"/>
        <v>-372.16666666666669</v>
      </c>
      <c r="P53" s="1"/>
      <c r="R53" s="14"/>
      <c r="S53" s="1"/>
      <c r="W53" s="25">
        <f t="shared" si="8"/>
        <v>50</v>
      </c>
      <c r="X53" s="27">
        <f t="shared" si="9"/>
        <v>188.76923076923143</v>
      </c>
      <c r="Y53" s="224"/>
      <c r="AA53" s="14"/>
    </row>
    <row r="54" spans="1:27" x14ac:dyDescent="0.15">
      <c r="A54" s="61"/>
      <c r="K54" s="25">
        <f t="shared" si="0"/>
        <v>51</v>
      </c>
      <c r="L54" s="27">
        <f t="shared" si="1"/>
        <v>-359.19354838709734</v>
      </c>
      <c r="M54" s="1"/>
      <c r="N54" s="25">
        <f t="shared" si="2"/>
        <v>51</v>
      </c>
      <c r="O54" s="27">
        <f t="shared" si="3"/>
        <v>-393.33333333333337</v>
      </c>
      <c r="P54" s="1"/>
      <c r="R54" s="14"/>
      <c r="S54" s="1"/>
      <c r="W54" s="25">
        <f t="shared" si="8"/>
        <v>51</v>
      </c>
      <c r="X54" s="27">
        <f t="shared" si="9"/>
        <v>178.84615384615449</v>
      </c>
      <c r="Y54" s="224"/>
      <c r="AA54" s="14"/>
    </row>
    <row r="55" spans="1:27" x14ac:dyDescent="0.15">
      <c r="A55" s="61"/>
      <c r="K55" s="25">
        <f t="shared" si="0"/>
        <v>52</v>
      </c>
      <c r="L55" s="27">
        <f t="shared" si="1"/>
        <v>-379.67741935483929</v>
      </c>
      <c r="M55" s="1"/>
      <c r="N55" s="25">
        <f t="shared" si="2"/>
        <v>52</v>
      </c>
      <c r="O55" s="27">
        <f t="shared" si="3"/>
        <v>-414.50000000000006</v>
      </c>
      <c r="P55" s="1"/>
      <c r="R55" s="14"/>
      <c r="S55" s="1"/>
      <c r="W55" s="25">
        <f t="shared" si="8"/>
        <v>52</v>
      </c>
      <c r="X55" s="27">
        <f t="shared" si="9"/>
        <v>168.92307692307756</v>
      </c>
      <c r="Y55" s="224"/>
      <c r="AA55" s="14"/>
    </row>
    <row r="56" spans="1:27" x14ac:dyDescent="0.15">
      <c r="A56" s="61"/>
      <c r="K56" s="25">
        <f t="shared" si="0"/>
        <v>53</v>
      </c>
      <c r="L56" s="27">
        <f t="shared" si="1"/>
        <v>-400.16129032258124</v>
      </c>
      <c r="M56" s="1"/>
      <c r="N56" s="25">
        <f t="shared" si="2"/>
        <v>53</v>
      </c>
      <c r="O56" s="27">
        <f t="shared" si="3"/>
        <v>-435.66666666666674</v>
      </c>
      <c r="P56" s="1"/>
      <c r="R56" s="14"/>
      <c r="S56" s="1"/>
      <c r="W56" s="25">
        <f t="shared" si="8"/>
        <v>53</v>
      </c>
      <c r="X56" s="27">
        <f t="shared" si="9"/>
        <v>159.00000000000063</v>
      </c>
      <c r="Y56" s="224"/>
      <c r="AA56" s="14"/>
    </row>
    <row r="57" spans="1:27" x14ac:dyDescent="0.15">
      <c r="A57" s="61"/>
      <c r="K57" s="25">
        <f t="shared" si="0"/>
        <v>54</v>
      </c>
      <c r="L57" s="27">
        <f t="shared" si="1"/>
        <v>-420.64516129032319</v>
      </c>
      <c r="M57" s="1"/>
      <c r="N57" s="25">
        <f t="shared" si="2"/>
        <v>54</v>
      </c>
      <c r="O57" s="27">
        <f t="shared" si="3"/>
        <v>-456.83333333333343</v>
      </c>
      <c r="P57" s="1"/>
      <c r="R57" s="14"/>
      <c r="S57" s="1"/>
      <c r="W57" s="25">
        <f t="shared" si="8"/>
        <v>54</v>
      </c>
      <c r="X57" s="27">
        <f t="shared" si="9"/>
        <v>149.07692307692369</v>
      </c>
      <c r="Y57" s="224"/>
      <c r="AA57" s="14"/>
    </row>
    <row r="58" spans="1:27" x14ac:dyDescent="0.15">
      <c r="A58" s="61"/>
      <c r="K58" s="25">
        <f t="shared" si="0"/>
        <v>55</v>
      </c>
      <c r="L58" s="27">
        <f t="shared" si="1"/>
        <v>-441.12903225806514</v>
      </c>
      <c r="M58" s="1"/>
      <c r="N58" s="25">
        <f t="shared" si="2"/>
        <v>55</v>
      </c>
      <c r="O58" s="27">
        <f t="shared" si="3"/>
        <v>-478.00000000000011</v>
      </c>
      <c r="P58" s="1"/>
      <c r="R58" s="14"/>
      <c r="S58" s="1"/>
      <c r="W58" s="25">
        <f t="shared" si="8"/>
        <v>55</v>
      </c>
      <c r="X58" s="27">
        <f t="shared" si="9"/>
        <v>139.15384615384676</v>
      </c>
      <c r="Y58" s="224"/>
      <c r="AA58" s="14"/>
    </row>
    <row r="59" spans="1:27" x14ac:dyDescent="0.15">
      <c r="A59" s="61"/>
      <c r="K59" s="25">
        <f t="shared" si="0"/>
        <v>56</v>
      </c>
      <c r="L59" s="27">
        <f t="shared" si="1"/>
        <v>-461.61290322580709</v>
      </c>
      <c r="M59" s="1"/>
      <c r="N59" s="25">
        <f t="shared" si="2"/>
        <v>56</v>
      </c>
      <c r="O59" s="27">
        <f t="shared" si="3"/>
        <v>-499.1666666666668</v>
      </c>
      <c r="P59" s="1"/>
      <c r="R59" s="14"/>
      <c r="S59" s="1"/>
      <c r="W59" s="25">
        <f t="shared" si="8"/>
        <v>56</v>
      </c>
      <c r="X59" s="27">
        <f t="shared" si="9"/>
        <v>129.23076923076982</v>
      </c>
      <c r="Y59" s="224"/>
      <c r="AA59" s="14"/>
    </row>
    <row r="60" spans="1:27" x14ac:dyDescent="0.15">
      <c r="A60" s="61"/>
      <c r="K60" s="25">
        <f t="shared" si="0"/>
        <v>57</v>
      </c>
      <c r="L60" s="27">
        <f t="shared" si="1"/>
        <v>-482.09677419354904</v>
      </c>
      <c r="M60" s="1"/>
      <c r="N60" s="25">
        <f t="shared" si="2"/>
        <v>57</v>
      </c>
      <c r="O60" s="27">
        <f t="shared" si="3"/>
        <v>-520.33333333333348</v>
      </c>
      <c r="P60" s="1"/>
      <c r="R60" s="14"/>
      <c r="S60" s="1"/>
      <c r="W60" s="25">
        <f t="shared" si="8"/>
        <v>57</v>
      </c>
      <c r="X60" s="27">
        <f t="shared" si="9"/>
        <v>119.3076923076929</v>
      </c>
      <c r="Y60" s="224"/>
      <c r="AA60" s="14"/>
    </row>
    <row r="61" spans="1:27" x14ac:dyDescent="0.15">
      <c r="A61" s="61"/>
      <c r="K61" s="25">
        <f t="shared" si="0"/>
        <v>58</v>
      </c>
      <c r="L61" s="27">
        <f t="shared" si="1"/>
        <v>-502.58064516129099</v>
      </c>
      <c r="N61" s="25">
        <f t="shared" si="2"/>
        <v>58</v>
      </c>
      <c r="O61" s="27">
        <f t="shared" si="3"/>
        <v>-541.50000000000011</v>
      </c>
      <c r="W61" s="25">
        <f t="shared" si="8"/>
        <v>58</v>
      </c>
      <c r="X61" s="27">
        <f t="shared" si="9"/>
        <v>109.38461538461598</v>
      </c>
      <c r="Y61" s="224"/>
    </row>
    <row r="62" spans="1:27" x14ac:dyDescent="0.15">
      <c r="A62" s="61"/>
      <c r="K62" s="25">
        <f t="shared" si="0"/>
        <v>59</v>
      </c>
      <c r="L62" s="27">
        <f t="shared" si="1"/>
        <v>-523.06451612903288</v>
      </c>
      <c r="N62" s="25">
        <f t="shared" si="2"/>
        <v>59</v>
      </c>
      <c r="O62" s="27">
        <f t="shared" si="3"/>
        <v>-562.66666666666674</v>
      </c>
      <c r="W62" s="25">
        <f t="shared" si="8"/>
        <v>59</v>
      </c>
      <c r="X62" s="27">
        <f t="shared" si="9"/>
        <v>99.461538461539064</v>
      </c>
      <c r="Y62" s="224"/>
    </row>
    <row r="63" spans="1:27" x14ac:dyDescent="0.15">
      <c r="A63" s="61"/>
      <c r="K63" s="25">
        <f t="shared" si="0"/>
        <v>60</v>
      </c>
      <c r="L63" s="27">
        <f t="shared" si="1"/>
        <v>-543.54838709677483</v>
      </c>
      <c r="N63" s="25">
        <f t="shared" si="2"/>
        <v>60</v>
      </c>
      <c r="O63" s="27">
        <f t="shared" si="3"/>
        <v>-583.83333333333337</v>
      </c>
      <c r="W63" s="25">
        <f t="shared" si="8"/>
        <v>60</v>
      </c>
      <c r="X63" s="27">
        <f t="shared" si="9"/>
        <v>89.538461538462144</v>
      </c>
      <c r="Y63" s="224"/>
    </row>
    <row r="64" spans="1:27" x14ac:dyDescent="0.15">
      <c r="A64" s="61"/>
      <c r="K64" s="25">
        <f t="shared" si="0"/>
        <v>61</v>
      </c>
      <c r="L64" s="27">
        <f t="shared" si="1"/>
        <v>-564.03225806451678</v>
      </c>
      <c r="N64" s="25">
        <f t="shared" si="2"/>
        <v>61</v>
      </c>
      <c r="O64" s="27">
        <f t="shared" si="3"/>
        <v>-605</v>
      </c>
      <c r="W64" s="25">
        <f t="shared" si="8"/>
        <v>61</v>
      </c>
      <c r="X64" s="27">
        <f t="shared" si="9"/>
        <v>79.615384615385224</v>
      </c>
      <c r="Y64" s="224"/>
    </row>
    <row r="65" spans="1:25" x14ac:dyDescent="0.15">
      <c r="A65" s="61"/>
      <c r="K65" s="25">
        <f t="shared" si="0"/>
        <v>62</v>
      </c>
      <c r="L65" s="27">
        <f t="shared" si="1"/>
        <v>-584.51612903225873</v>
      </c>
      <c r="N65" s="25">
        <f t="shared" si="2"/>
        <v>62</v>
      </c>
      <c r="O65" s="27">
        <f t="shared" si="3"/>
        <v>-626.16666666666663</v>
      </c>
      <c r="W65" s="25">
        <f t="shared" si="8"/>
        <v>62</v>
      </c>
      <c r="X65" s="27">
        <f t="shared" si="9"/>
        <v>69.692307692308304</v>
      </c>
      <c r="Y65" s="224"/>
    </row>
    <row r="66" spans="1:25" x14ac:dyDescent="0.15">
      <c r="A66" s="61"/>
      <c r="K66" s="25">
        <f t="shared" si="0"/>
        <v>63</v>
      </c>
      <c r="L66" s="27">
        <f t="shared" si="1"/>
        <v>-605.00000000000068</v>
      </c>
      <c r="N66" s="25">
        <f t="shared" si="2"/>
        <v>63</v>
      </c>
      <c r="O66" s="27">
        <f t="shared" si="3"/>
        <v>-647.33333333333326</v>
      </c>
      <c r="W66" s="25">
        <f t="shared" si="8"/>
        <v>63</v>
      </c>
      <c r="X66" s="27">
        <f t="shared" si="9"/>
        <v>59.769230769231385</v>
      </c>
      <c r="Y66" s="224"/>
    </row>
    <row r="67" spans="1:25" x14ac:dyDescent="0.15">
      <c r="A67" s="61"/>
      <c r="K67" s="25">
        <f t="shared" si="0"/>
        <v>64</v>
      </c>
      <c r="L67" s="27">
        <f t="shared" si="1"/>
        <v>-625.48387096774263</v>
      </c>
      <c r="N67" s="25">
        <f t="shared" si="2"/>
        <v>64</v>
      </c>
      <c r="O67" s="27">
        <f t="shared" si="3"/>
        <v>-668.49999999999989</v>
      </c>
      <c r="W67" s="25">
        <f t="shared" si="8"/>
        <v>64</v>
      </c>
      <c r="X67" s="27">
        <f t="shared" si="9"/>
        <v>49.846153846154465</v>
      </c>
      <c r="Y67" s="224"/>
    </row>
    <row r="68" spans="1:25" x14ac:dyDescent="0.15">
      <c r="A68" s="61"/>
      <c r="K68" s="25">
        <f t="shared" si="0"/>
        <v>65</v>
      </c>
      <c r="L68" s="27">
        <f t="shared" si="1"/>
        <v>-645.96774193548458</v>
      </c>
      <c r="N68" s="25">
        <f t="shared" si="2"/>
        <v>65</v>
      </c>
      <c r="O68" s="27">
        <f t="shared" si="3"/>
        <v>-689.66666666666652</v>
      </c>
      <c r="W68" s="25">
        <f t="shared" si="8"/>
        <v>65</v>
      </c>
      <c r="X68" s="27">
        <f t="shared" si="9"/>
        <v>39.923076923077545</v>
      </c>
      <c r="Y68" s="224"/>
    </row>
    <row r="69" spans="1:25" x14ac:dyDescent="0.15">
      <c r="K69" s="25">
        <f t="shared" si="0"/>
        <v>66</v>
      </c>
      <c r="L69" s="27">
        <f t="shared" si="1"/>
        <v>-666.45161290322653</v>
      </c>
      <c r="N69" s="25">
        <f t="shared" si="2"/>
        <v>66</v>
      </c>
      <c r="O69" s="27">
        <f t="shared" si="3"/>
        <v>-710.83333333333314</v>
      </c>
      <c r="W69" s="25">
        <f t="shared" si="8"/>
        <v>66</v>
      </c>
      <c r="X69" s="27">
        <f t="shared" si="9"/>
        <v>30.000000000000622</v>
      </c>
      <c r="Y69" s="224"/>
    </row>
    <row r="70" spans="1:25" x14ac:dyDescent="0.15">
      <c r="K70" s="25">
        <f>K69+1</f>
        <v>67</v>
      </c>
      <c r="L70" s="27">
        <f t="shared" ref="L70:L71" si="15">L69-(L$4-30)/(L$3-1)</f>
        <v>-686.93548387096848</v>
      </c>
      <c r="N70" s="25">
        <f>N69+1</f>
        <v>67</v>
      </c>
      <c r="O70" s="27">
        <f t="shared" ref="O70:O71" si="16">O69-(O$4-30)/(O$3-1)</f>
        <v>-731.99999999999977</v>
      </c>
      <c r="W70" s="25"/>
      <c r="X70" s="27"/>
      <c r="Y70" s="224"/>
    </row>
    <row r="71" spans="1:25" x14ac:dyDescent="0.15">
      <c r="K71" s="25">
        <f t="shared" ref="K71" si="17">K70+1</f>
        <v>68</v>
      </c>
      <c r="L71" s="27">
        <f t="shared" si="15"/>
        <v>-707.41935483871043</v>
      </c>
      <c r="N71" s="25">
        <f t="shared" ref="N71" si="18">N70+1</f>
        <v>68</v>
      </c>
      <c r="O71" s="27">
        <f t="shared" si="16"/>
        <v>-753.1666666666664</v>
      </c>
      <c r="W71" s="25"/>
      <c r="X71" s="27"/>
      <c r="Y71" s="224"/>
    </row>
    <row r="72" spans="1:25" x14ac:dyDescent="0.15">
      <c r="K72" s="25" t="s">
        <v>209</v>
      </c>
      <c r="L72" s="27">
        <v>0</v>
      </c>
      <c r="N72" s="25" t="s">
        <v>209</v>
      </c>
      <c r="O72" s="27">
        <v>0</v>
      </c>
      <c r="W72" s="25" t="s">
        <v>209</v>
      </c>
      <c r="X72" s="27">
        <v>0</v>
      </c>
      <c r="Y72" s="224"/>
    </row>
  </sheetData>
  <mergeCells count="21">
    <mergeCell ref="Z1:AA1"/>
    <mergeCell ref="W1:X1"/>
    <mergeCell ref="K1:L1"/>
    <mergeCell ref="N1:O1"/>
    <mergeCell ref="Q1:R1"/>
    <mergeCell ref="T1:U1"/>
    <mergeCell ref="B3:C3"/>
    <mergeCell ref="D3:E3"/>
    <mergeCell ref="A9:A10"/>
    <mergeCell ref="B9:C9"/>
    <mergeCell ref="D9:E9"/>
    <mergeCell ref="F9:G9"/>
    <mergeCell ref="A1:I2"/>
    <mergeCell ref="I9:I10"/>
    <mergeCell ref="B10:C10"/>
    <mergeCell ref="D10:E10"/>
    <mergeCell ref="F10:G10"/>
    <mergeCell ref="B8:C8"/>
    <mergeCell ref="D8:E8"/>
    <mergeCell ref="F8:G8"/>
    <mergeCell ref="H8:H10"/>
  </mergeCells>
  <conditionalFormatting sqref="A18">
    <cfRule type="duplicateValues" dxfId="785" priority="1"/>
    <cfRule type="duplicateValues" dxfId="784" priority="2"/>
    <cfRule type="duplicateValues" dxfId="783" priority="3"/>
    <cfRule type="duplicateValues" dxfId="782" priority="4"/>
    <cfRule type="duplicateValues" dxfId="781" priority="5"/>
  </conditionalFormatting>
  <conditionalFormatting sqref="A19">
    <cfRule type="duplicateValues" dxfId="780" priority="11"/>
    <cfRule type="duplicateValues" dxfId="779" priority="12"/>
    <cfRule type="duplicateValues" dxfId="778" priority="13"/>
    <cfRule type="duplicateValues" dxfId="777" priority="14"/>
    <cfRule type="duplicateValues" dxfId="776" priority="15"/>
  </conditionalFormatting>
  <conditionalFormatting sqref="A20">
    <cfRule type="duplicateValues" dxfId="775" priority="6"/>
    <cfRule type="duplicateValues" dxfId="774" priority="7"/>
    <cfRule type="duplicateValues" dxfId="773" priority="8"/>
    <cfRule type="duplicateValues" dxfId="772" priority="9"/>
    <cfRule type="duplicateValues" dxfId="771" priority="10"/>
  </conditionalFormatting>
  <conditionalFormatting sqref="A21:A23 A12:A17">
    <cfRule type="duplicateValues" dxfId="770" priority="62"/>
    <cfRule type="duplicateValues" dxfId="769" priority="63"/>
    <cfRule type="duplicateValues" dxfId="768" priority="64"/>
    <cfRule type="duplicateValues" dxfId="767" priority="65"/>
    <cfRule type="duplicateValues" dxfId="766" priority="66"/>
  </conditionalFormatting>
  <conditionalFormatting sqref="A24">
    <cfRule type="duplicateValues" dxfId="765" priority="57"/>
    <cfRule type="duplicateValues" dxfId="764" priority="58"/>
    <cfRule type="duplicateValues" dxfId="763" priority="59"/>
    <cfRule type="duplicateValues" dxfId="762" priority="60"/>
    <cfRule type="duplicateValues" dxfId="761" priority="61"/>
  </conditionalFormatting>
  <conditionalFormatting sqref="A25:A29">
    <cfRule type="duplicateValues" dxfId="760" priority="52"/>
    <cfRule type="duplicateValues" dxfId="759" priority="53"/>
    <cfRule type="duplicateValues" dxfId="758" priority="54"/>
    <cfRule type="duplicateValues" dxfId="757" priority="55"/>
    <cfRule type="duplicateValues" dxfId="756" priority="56"/>
  </conditionalFormatting>
  <conditionalFormatting sqref="A30:A36 A38:A40">
    <cfRule type="duplicateValues" dxfId="755" priority="31"/>
    <cfRule type="duplicateValues" dxfId="754" priority="32"/>
    <cfRule type="duplicateValues" dxfId="753" priority="33"/>
    <cfRule type="duplicateValues" dxfId="752" priority="34"/>
    <cfRule type="duplicateValues" dxfId="751" priority="35"/>
  </conditionalFormatting>
  <conditionalFormatting sqref="A37">
    <cfRule type="duplicateValues" dxfId="750" priority="16"/>
    <cfRule type="duplicateValues" dxfId="749" priority="17"/>
    <cfRule type="duplicateValues" dxfId="748" priority="18"/>
    <cfRule type="duplicateValues" dxfId="747" priority="19"/>
    <cfRule type="duplicateValues" dxfId="746" priority="20"/>
  </conditionalFormatting>
  <conditionalFormatting sqref="A41">
    <cfRule type="duplicateValues" dxfId="745" priority="26"/>
    <cfRule type="duplicateValues" dxfId="744" priority="27"/>
    <cfRule type="duplicateValues" dxfId="743" priority="28"/>
    <cfRule type="duplicateValues" dxfId="742" priority="29"/>
    <cfRule type="duplicateValues" dxfId="741" priority="30"/>
  </conditionalFormatting>
  <conditionalFormatting sqref="A42:A46">
    <cfRule type="duplicateValues" dxfId="740" priority="21"/>
    <cfRule type="duplicateValues" dxfId="739" priority="22"/>
    <cfRule type="duplicateValues" dxfId="738" priority="23"/>
    <cfRule type="duplicateValues" dxfId="737" priority="24"/>
    <cfRule type="duplicateValues" dxfId="736" priority="25"/>
  </conditionalFormatting>
  <conditionalFormatting sqref="A47:A68">
    <cfRule type="duplicateValues" dxfId="735" priority="42"/>
    <cfRule type="duplicateValues" dxfId="734" priority="43"/>
    <cfRule type="duplicateValues" dxfId="733" priority="44"/>
    <cfRule type="duplicateValues" dxfId="732" priority="45"/>
    <cfRule type="duplicateValues" dxfId="731" priority="46"/>
  </conditionalFormatting>
  <conditionalFormatting sqref="A51">
    <cfRule type="duplicateValues" dxfId="730" priority="4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B55A-A188-A749-92A5-C762B1D4CA3C}">
  <dimension ref="A1:N103"/>
  <sheetViews>
    <sheetView zoomScale="157" workbookViewId="0">
      <selection activeCell="H19" sqref="H19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24" style="1" customWidth="1"/>
    <col min="9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144</v>
      </c>
      <c r="J1" s="194"/>
      <c r="K1" s="1"/>
      <c r="L1" s="193" t="s">
        <v>144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675</v>
      </c>
      <c r="K2" s="1"/>
      <c r="L2" s="94" t="s">
        <v>147</v>
      </c>
      <c r="M2" s="97">
        <v>750</v>
      </c>
      <c r="N2" s="1"/>
    </row>
    <row r="3" spans="1:14" ht="15" customHeight="1" x14ac:dyDescent="0.15">
      <c r="A3" s="110" t="s">
        <v>130</v>
      </c>
      <c r="B3" s="195" t="s">
        <v>260</v>
      </c>
      <c r="C3" s="196"/>
      <c r="D3" s="101"/>
      <c r="E3" s="104"/>
      <c r="F3" s="101"/>
      <c r="G3" s="107"/>
      <c r="I3" s="95" t="s">
        <v>132</v>
      </c>
      <c r="J3" s="96">
        <v>68</v>
      </c>
      <c r="K3" s="1"/>
      <c r="L3" s="95" t="s">
        <v>132</v>
      </c>
      <c r="M3" s="96">
        <v>18</v>
      </c>
      <c r="N3" s="1"/>
    </row>
    <row r="4" spans="1:14" ht="15" customHeight="1" x14ac:dyDescent="0.15">
      <c r="A4" s="99" t="s">
        <v>131</v>
      </c>
      <c r="B4" s="118" t="s">
        <v>267</v>
      </c>
      <c r="C4" s="119"/>
      <c r="D4" s="101"/>
      <c r="E4" s="104"/>
      <c r="F4" s="101"/>
      <c r="G4" s="107"/>
      <c r="I4" s="135">
        <v>1</v>
      </c>
      <c r="J4" s="136">
        <f>J2</f>
        <v>675</v>
      </c>
      <c r="K4" s="1"/>
      <c r="L4" s="25">
        <v>1</v>
      </c>
      <c r="M4" s="26">
        <f>M2</f>
        <v>750</v>
      </c>
      <c r="N4" s="1"/>
    </row>
    <row r="5" spans="1:14" ht="15" customHeight="1" x14ac:dyDescent="0.15">
      <c r="A5" s="99" t="s">
        <v>133</v>
      </c>
      <c r="B5" s="132" t="s">
        <v>268</v>
      </c>
      <c r="C5" s="119"/>
      <c r="D5" s="103"/>
      <c r="E5" s="105"/>
      <c r="F5" s="105"/>
      <c r="G5" s="107"/>
      <c r="I5" s="135">
        <f>I4+1</f>
        <v>2</v>
      </c>
      <c r="J5" s="136">
        <f t="shared" ref="J5:J68" si="0">J4-(J$4-30)/(J$3-1)</f>
        <v>665.37313432835822</v>
      </c>
      <c r="K5" s="1"/>
      <c r="L5" s="25">
        <f>L4+1</f>
        <v>2</v>
      </c>
      <c r="M5" s="26">
        <f>M4-(M$4-$J$22)/(M$3)</f>
        <v>736.20646766169159</v>
      </c>
      <c r="N5" s="1"/>
    </row>
    <row r="6" spans="1:14" ht="15" customHeight="1" x14ac:dyDescent="0.15">
      <c r="A6" s="99" t="s">
        <v>134</v>
      </c>
      <c r="B6" s="118" t="s">
        <v>24</v>
      </c>
      <c r="C6" s="119"/>
      <c r="D6" s="103"/>
      <c r="E6" s="106"/>
      <c r="F6" s="103"/>
      <c r="G6" s="107"/>
      <c r="I6" s="135">
        <f t="shared" ref="I6:I69" si="1">I5+1</f>
        <v>3</v>
      </c>
      <c r="J6" s="136">
        <f t="shared" si="0"/>
        <v>655.74626865671644</v>
      </c>
      <c r="K6" s="1"/>
      <c r="L6" s="25">
        <f t="shared" ref="L6:L21" si="2">L5+1</f>
        <v>3</v>
      </c>
      <c r="M6" s="26">
        <f t="shared" ref="M6:M21" si="3">M5-(M$4-$J$22)/(M$3)</f>
        <v>722.41293532338318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135">
        <f t="shared" si="1"/>
        <v>4</v>
      </c>
      <c r="J7" s="136">
        <f t="shared" si="0"/>
        <v>646.11940298507466</v>
      </c>
      <c r="K7" s="1"/>
      <c r="L7" s="25">
        <f t="shared" si="2"/>
        <v>4</v>
      </c>
      <c r="M7" s="26">
        <f t="shared" si="3"/>
        <v>708.61940298507477</v>
      </c>
      <c r="N7" s="1"/>
    </row>
    <row r="8" spans="1:14" ht="15" customHeight="1" x14ac:dyDescent="0.15">
      <c r="A8" s="100" t="s">
        <v>136</v>
      </c>
      <c r="B8" s="197" t="s">
        <v>137</v>
      </c>
      <c r="C8" s="198"/>
      <c r="D8" s="198" t="s">
        <v>138</v>
      </c>
      <c r="E8" s="198"/>
      <c r="F8" s="199" t="s">
        <v>148</v>
      </c>
      <c r="G8" s="115" t="s">
        <v>139</v>
      </c>
      <c r="I8" s="135">
        <f t="shared" si="1"/>
        <v>5</v>
      </c>
      <c r="J8" s="136">
        <f t="shared" si="0"/>
        <v>636.49253731343288</v>
      </c>
      <c r="K8" s="1"/>
      <c r="L8" s="25">
        <f t="shared" si="2"/>
        <v>5</v>
      </c>
      <c r="M8" s="26">
        <f t="shared" si="3"/>
        <v>694.82587064676636</v>
      </c>
      <c r="N8" s="1"/>
    </row>
    <row r="9" spans="1:14" ht="15" customHeight="1" x14ac:dyDescent="0.15">
      <c r="A9" s="212" t="s">
        <v>150</v>
      </c>
      <c r="B9" s="201" t="s">
        <v>147</v>
      </c>
      <c r="C9" s="202"/>
      <c r="D9" s="202" t="s">
        <v>147</v>
      </c>
      <c r="E9" s="202"/>
      <c r="F9" s="199"/>
      <c r="G9" s="203" t="s">
        <v>153</v>
      </c>
      <c r="I9" s="135">
        <f t="shared" si="1"/>
        <v>6</v>
      </c>
      <c r="J9" s="136">
        <f t="shared" si="0"/>
        <v>626.8656716417911</v>
      </c>
      <c r="K9" s="1"/>
      <c r="L9" s="25">
        <f t="shared" si="2"/>
        <v>6</v>
      </c>
      <c r="M9" s="26">
        <f t="shared" si="3"/>
        <v>681.03233830845795</v>
      </c>
      <c r="N9" s="1"/>
    </row>
    <row r="10" spans="1:14" ht="15" customHeight="1" x14ac:dyDescent="0.15">
      <c r="A10" s="212"/>
      <c r="B10" s="204">
        <f>J2</f>
        <v>675</v>
      </c>
      <c r="C10" s="205"/>
      <c r="D10" s="205">
        <f>M2</f>
        <v>750</v>
      </c>
      <c r="E10" s="205"/>
      <c r="F10" s="200"/>
      <c r="G10" s="203"/>
      <c r="I10" s="135">
        <f t="shared" si="1"/>
        <v>7</v>
      </c>
      <c r="J10" s="136">
        <f t="shared" si="0"/>
        <v>617.23880597014931</v>
      </c>
      <c r="K10" s="1"/>
      <c r="L10" s="25">
        <f t="shared" si="2"/>
        <v>7</v>
      </c>
      <c r="M10" s="26">
        <f t="shared" si="3"/>
        <v>667.23880597014954</v>
      </c>
      <c r="N10" s="1"/>
    </row>
    <row r="11" spans="1:14" ht="15" customHeight="1" x14ac:dyDescent="0.15">
      <c r="A11" s="100"/>
      <c r="B11" s="93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68</v>
      </c>
      <c r="I11" s="135">
        <f t="shared" si="1"/>
        <v>8</v>
      </c>
      <c r="J11" s="136">
        <f t="shared" si="0"/>
        <v>607.61194029850753</v>
      </c>
      <c r="K11" s="1"/>
      <c r="L11" s="25">
        <f t="shared" si="2"/>
        <v>8</v>
      </c>
      <c r="M11" s="26">
        <f t="shared" si="3"/>
        <v>653.44527363184113</v>
      </c>
      <c r="N11" s="1"/>
    </row>
    <row r="12" spans="1:14" ht="15" customHeight="1" x14ac:dyDescent="0.15">
      <c r="A12" s="61" t="s">
        <v>146</v>
      </c>
      <c r="B12" s="77">
        <v>23</v>
      </c>
      <c r="C12" s="77">
        <f t="shared" ref="C12:C26" si="4">_xlfn.IFNA(VLOOKUP(B12,$I$4:$J$110,2,FALSE),"0")</f>
        <v>463.20895522388082</v>
      </c>
      <c r="D12" s="29"/>
      <c r="E12" s="77" t="str">
        <f t="shared" ref="E12:E26" si="5">_xlfn.IFNA(VLOOKUP(D12,$L$4:$M$23,2,FALSE),"0")</f>
        <v>0</v>
      </c>
      <c r="F12" s="79">
        <f>IFERROR(LARGE((C12,E12),1),"0")</f>
        <v>463.20895522388082</v>
      </c>
      <c r="G12" s="116">
        <f t="shared" ref="G12" si="6">IF(D12&lt;0,D12,B12)</f>
        <v>23</v>
      </c>
      <c r="H12" s="16"/>
      <c r="I12" s="135">
        <f t="shared" si="1"/>
        <v>9</v>
      </c>
      <c r="J12" s="136">
        <f t="shared" si="0"/>
        <v>597.98507462686575</v>
      </c>
      <c r="K12" s="1"/>
      <c r="L12" s="25">
        <f t="shared" si="2"/>
        <v>9</v>
      </c>
      <c r="M12" s="26">
        <f t="shared" si="3"/>
        <v>639.65174129353272</v>
      </c>
      <c r="N12" s="1"/>
    </row>
    <row r="13" spans="1:14" ht="15" customHeight="1" x14ac:dyDescent="0.15">
      <c r="A13" s="61" t="s">
        <v>37</v>
      </c>
      <c r="B13" s="77">
        <v>41</v>
      </c>
      <c r="C13" s="77">
        <f t="shared" si="4"/>
        <v>289.92537313432877</v>
      </c>
      <c r="D13" s="29"/>
      <c r="E13" s="77" t="str">
        <f t="shared" si="5"/>
        <v>0</v>
      </c>
      <c r="F13" s="79">
        <f>IFERROR(LARGE((C13,E13),1),"0")</f>
        <v>289.92537313432877</v>
      </c>
      <c r="G13" s="116">
        <f>IF(D13&lt;0,D13,B13)</f>
        <v>41</v>
      </c>
      <c r="H13" s="16"/>
      <c r="I13" s="135">
        <f t="shared" si="1"/>
        <v>10</v>
      </c>
      <c r="J13" s="136">
        <f t="shared" si="0"/>
        <v>588.35820895522397</v>
      </c>
      <c r="K13" s="1"/>
      <c r="L13" s="25">
        <f t="shared" si="2"/>
        <v>10</v>
      </c>
      <c r="M13" s="26">
        <f t="shared" si="3"/>
        <v>625.85820895522431</v>
      </c>
      <c r="N13" s="1"/>
    </row>
    <row r="14" spans="1:14" ht="15" customHeight="1" x14ac:dyDescent="0.15">
      <c r="A14" s="61" t="s">
        <v>34</v>
      </c>
      <c r="B14" s="77">
        <v>43</v>
      </c>
      <c r="C14" s="77">
        <f t="shared" si="4"/>
        <v>270.6716417910452</v>
      </c>
      <c r="D14" s="29"/>
      <c r="E14" s="77" t="str">
        <f t="shared" si="5"/>
        <v>0</v>
      </c>
      <c r="F14" s="79">
        <f>IFERROR(LARGE((C14,E14),1),"0")</f>
        <v>270.6716417910452</v>
      </c>
      <c r="G14" s="116">
        <f>IF(D14&lt;0,D14,B14)</f>
        <v>43</v>
      </c>
      <c r="H14" s="16"/>
      <c r="I14" s="135">
        <f t="shared" si="1"/>
        <v>11</v>
      </c>
      <c r="J14" s="136">
        <f t="shared" si="0"/>
        <v>578.73134328358219</v>
      </c>
      <c r="K14" s="1"/>
      <c r="L14" s="25">
        <f t="shared" si="2"/>
        <v>11</v>
      </c>
      <c r="M14" s="26">
        <f t="shared" si="3"/>
        <v>612.0646766169159</v>
      </c>
      <c r="N14" s="1"/>
    </row>
    <row r="15" spans="1:14" ht="15" customHeight="1" x14ac:dyDescent="0.15">
      <c r="A15" s="61" t="s">
        <v>35</v>
      </c>
      <c r="B15" s="77">
        <v>51</v>
      </c>
      <c r="C15" s="77">
        <f t="shared" si="4"/>
        <v>193.65671641791096</v>
      </c>
      <c r="D15" s="29"/>
      <c r="E15" s="77" t="str">
        <f t="shared" si="5"/>
        <v>0</v>
      </c>
      <c r="F15" s="79">
        <f>IFERROR(LARGE((C15,E15),1),"0")</f>
        <v>193.65671641791096</v>
      </c>
      <c r="G15" s="116">
        <f t="shared" ref="G15:G26" si="7">IF(D15&lt;0,D15,B15)</f>
        <v>51</v>
      </c>
      <c r="H15" s="16"/>
      <c r="I15" s="135">
        <f t="shared" si="1"/>
        <v>12</v>
      </c>
      <c r="J15" s="136">
        <f t="shared" si="0"/>
        <v>569.10447761194041</v>
      </c>
      <c r="K15" s="1"/>
      <c r="L15" s="25">
        <f t="shared" si="2"/>
        <v>12</v>
      </c>
      <c r="M15" s="26">
        <f t="shared" si="3"/>
        <v>598.27114427860749</v>
      </c>
      <c r="N15" s="1"/>
    </row>
    <row r="16" spans="1:14" ht="15" customHeight="1" x14ac:dyDescent="0.15">
      <c r="A16" s="61" t="s">
        <v>39</v>
      </c>
      <c r="B16" s="77">
        <v>53</v>
      </c>
      <c r="C16" s="77">
        <f t="shared" si="4"/>
        <v>174.4029850746274</v>
      </c>
      <c r="D16" s="32"/>
      <c r="E16" s="77" t="str">
        <f t="shared" si="5"/>
        <v>0</v>
      </c>
      <c r="F16" s="79">
        <f>IFERROR(LARGE((C16,E16),1),"0")</f>
        <v>174.4029850746274</v>
      </c>
      <c r="G16" s="116">
        <f t="shared" si="7"/>
        <v>53</v>
      </c>
      <c r="H16" s="16"/>
      <c r="I16" s="135">
        <f t="shared" si="1"/>
        <v>13</v>
      </c>
      <c r="J16" s="136">
        <f t="shared" si="0"/>
        <v>559.47761194029863</v>
      </c>
      <c r="K16" s="1"/>
      <c r="L16" s="25">
        <f t="shared" si="2"/>
        <v>13</v>
      </c>
      <c r="M16" s="26">
        <f t="shared" si="3"/>
        <v>584.47761194029908</v>
      </c>
      <c r="N16" s="1"/>
    </row>
    <row r="17" spans="1:14" x14ac:dyDescent="0.15">
      <c r="A17" s="61" t="s">
        <v>28</v>
      </c>
      <c r="B17" s="77">
        <v>56</v>
      </c>
      <c r="C17" s="77">
        <f t="shared" si="4"/>
        <v>145.52238805970205</v>
      </c>
      <c r="D17" s="29"/>
      <c r="E17" s="77" t="str">
        <f t="shared" si="5"/>
        <v>0</v>
      </c>
      <c r="F17" s="79">
        <f>IFERROR(LARGE((C17,E17),1),"0")</f>
        <v>145.52238805970205</v>
      </c>
      <c r="G17" s="116">
        <f t="shared" si="7"/>
        <v>56</v>
      </c>
      <c r="H17" s="16"/>
      <c r="I17" s="135">
        <f t="shared" si="1"/>
        <v>14</v>
      </c>
      <c r="J17" s="136">
        <f t="shared" si="0"/>
        <v>549.85074626865685</v>
      </c>
      <c r="K17" s="1"/>
      <c r="L17" s="25">
        <f t="shared" si="2"/>
        <v>14</v>
      </c>
      <c r="M17" s="26">
        <f t="shared" si="3"/>
        <v>570.68407960199067</v>
      </c>
      <c r="N17" s="1"/>
    </row>
    <row r="18" spans="1:14" x14ac:dyDescent="0.15">
      <c r="A18" s="61"/>
      <c r="B18" s="30"/>
      <c r="C18" s="77" t="str">
        <f t="shared" si="4"/>
        <v>0</v>
      </c>
      <c r="D18" s="28"/>
      <c r="E18" s="77" t="str">
        <f t="shared" si="5"/>
        <v>0</v>
      </c>
      <c r="F18" s="79" t="str">
        <f>IFERROR(LARGE((C18,E18),1),"0")</f>
        <v>0</v>
      </c>
      <c r="G18" s="116">
        <f t="shared" si="7"/>
        <v>0</v>
      </c>
      <c r="H18" s="31"/>
      <c r="I18" s="135">
        <f t="shared" si="1"/>
        <v>15</v>
      </c>
      <c r="J18" s="136">
        <f t="shared" si="0"/>
        <v>540.22388059701507</v>
      </c>
      <c r="K18" s="1"/>
      <c r="L18" s="25">
        <f t="shared" si="2"/>
        <v>15</v>
      </c>
      <c r="M18" s="26">
        <f t="shared" si="3"/>
        <v>556.89054726368227</v>
      </c>
      <c r="N18" s="1"/>
    </row>
    <row r="19" spans="1:14" x14ac:dyDescent="0.15">
      <c r="A19" s="171" t="s">
        <v>33</v>
      </c>
      <c r="B19" s="172" t="s">
        <v>289</v>
      </c>
      <c r="C19" s="176">
        <v>421</v>
      </c>
      <c r="D19" s="172"/>
      <c r="E19" s="172"/>
      <c r="F19" s="176">
        <v>421</v>
      </c>
      <c r="G19" s="175" t="str">
        <f>B19</f>
        <v>29 out of 72</v>
      </c>
      <c r="H19" s="1" t="s">
        <v>273</v>
      </c>
      <c r="I19" s="135">
        <f t="shared" si="1"/>
        <v>16</v>
      </c>
      <c r="J19" s="136">
        <f t="shared" si="0"/>
        <v>530.59701492537329</v>
      </c>
      <c r="K19" s="1"/>
      <c r="L19" s="25">
        <f t="shared" si="2"/>
        <v>16</v>
      </c>
      <c r="M19" s="26">
        <f t="shared" si="3"/>
        <v>543.09701492537386</v>
      </c>
      <c r="N19" s="1"/>
    </row>
    <row r="20" spans="1:14" x14ac:dyDescent="0.15">
      <c r="A20" s="171" t="s">
        <v>36</v>
      </c>
      <c r="B20" s="172" t="s">
        <v>272</v>
      </c>
      <c r="C20" s="176">
        <v>375</v>
      </c>
      <c r="D20" s="172"/>
      <c r="E20" s="172"/>
      <c r="F20" s="176">
        <v>375.21126760563334</v>
      </c>
      <c r="G20" s="175" t="str">
        <f>B20</f>
        <v>34 out of 72</v>
      </c>
      <c r="H20" s="1" t="s">
        <v>273</v>
      </c>
      <c r="I20" s="135">
        <f t="shared" si="1"/>
        <v>17</v>
      </c>
      <c r="J20" s="136">
        <f t="shared" si="0"/>
        <v>520.97014925373151</v>
      </c>
      <c r="K20" s="1"/>
      <c r="L20" s="25">
        <f t="shared" si="2"/>
        <v>17</v>
      </c>
      <c r="M20" s="26">
        <f t="shared" si="3"/>
        <v>529.30348258706545</v>
      </c>
      <c r="N20" s="1"/>
    </row>
    <row r="21" spans="1:14" x14ac:dyDescent="0.15">
      <c r="A21" s="171" t="s">
        <v>30</v>
      </c>
      <c r="B21" s="172" t="s">
        <v>287</v>
      </c>
      <c r="C21" s="176">
        <v>112</v>
      </c>
      <c r="D21" s="172"/>
      <c r="E21" s="172"/>
      <c r="F21" s="176">
        <v>112</v>
      </c>
      <c r="G21" s="175" t="str">
        <f>B21</f>
        <v>63 out of 72</v>
      </c>
      <c r="H21" s="1" t="s">
        <v>273</v>
      </c>
      <c r="I21" s="135">
        <f t="shared" si="1"/>
        <v>18</v>
      </c>
      <c r="J21" s="136">
        <f t="shared" si="0"/>
        <v>511.34328358208973</v>
      </c>
      <c r="K21" s="1"/>
      <c r="L21" s="25">
        <f t="shared" si="2"/>
        <v>18</v>
      </c>
      <c r="M21" s="26">
        <f t="shared" si="3"/>
        <v>515.50995024875704</v>
      </c>
      <c r="N21" s="1"/>
    </row>
    <row r="22" spans="1:14" x14ac:dyDescent="0.15">
      <c r="A22" s="61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7"/>
        <v>0</v>
      </c>
      <c r="H22" s="33"/>
      <c r="I22" s="135">
        <f t="shared" si="1"/>
        <v>19</v>
      </c>
      <c r="J22" s="136">
        <f t="shared" si="0"/>
        <v>501.71641791044794</v>
      </c>
      <c r="K22" s="1"/>
      <c r="L22" s="25"/>
      <c r="M22" s="26"/>
      <c r="N22" s="1"/>
    </row>
    <row r="23" spans="1:14" x14ac:dyDescent="0.15">
      <c r="A23" s="61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7"/>
        <v>0</v>
      </c>
      <c r="H23" s="31"/>
      <c r="I23" s="135">
        <f t="shared" si="1"/>
        <v>20</v>
      </c>
      <c r="J23" s="136">
        <f t="shared" si="0"/>
        <v>492.08955223880616</v>
      </c>
      <c r="K23" s="1"/>
      <c r="L23" s="25"/>
      <c r="M23" s="26"/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7"/>
        <v>0</v>
      </c>
      <c r="H24" s="31"/>
      <c r="I24" s="135">
        <f t="shared" si="1"/>
        <v>21</v>
      </c>
      <c r="J24" s="136">
        <f t="shared" si="0"/>
        <v>482.46268656716438</v>
      </c>
      <c r="K24" s="1"/>
      <c r="M24" s="14"/>
      <c r="N24" s="1"/>
    </row>
    <row r="25" spans="1:14" x14ac:dyDescent="0.15">
      <c r="A25" s="61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7"/>
        <v>0</v>
      </c>
      <c r="H25" s="31"/>
      <c r="I25" s="135">
        <f t="shared" si="1"/>
        <v>22</v>
      </c>
      <c r="J25" s="136">
        <f t="shared" si="0"/>
        <v>472.8358208955226</v>
      </c>
      <c r="K25" s="1"/>
      <c r="M25" s="14"/>
      <c r="N25" s="1"/>
    </row>
    <row r="26" spans="1:14" x14ac:dyDescent="0.15">
      <c r="A26" s="61"/>
      <c r="B26" s="30"/>
      <c r="C26" s="77" t="str">
        <f t="shared" si="4"/>
        <v>0</v>
      </c>
      <c r="D26" s="28"/>
      <c r="E26" s="77" t="str">
        <f t="shared" si="5"/>
        <v>0</v>
      </c>
      <c r="F26" s="79" t="str">
        <f>IFERROR(LARGE((C26,E26),1),"0")</f>
        <v>0</v>
      </c>
      <c r="G26" s="116">
        <f t="shared" si="7"/>
        <v>0</v>
      </c>
      <c r="H26" s="31"/>
      <c r="I26" s="135">
        <f t="shared" si="1"/>
        <v>23</v>
      </c>
      <c r="J26" s="136">
        <f t="shared" si="0"/>
        <v>463.20895522388082</v>
      </c>
      <c r="K26" s="1"/>
      <c r="M26" s="14"/>
      <c r="N26" s="1"/>
    </row>
    <row r="27" spans="1:14" x14ac:dyDescent="0.15">
      <c r="A27" s="61"/>
      <c r="H27" s="31"/>
      <c r="I27" s="135">
        <f t="shared" si="1"/>
        <v>24</v>
      </c>
      <c r="J27" s="136">
        <f t="shared" si="0"/>
        <v>453.58208955223904</v>
      </c>
      <c r="K27" s="1"/>
      <c r="M27" s="14"/>
      <c r="N27" s="1"/>
    </row>
    <row r="28" spans="1:14" x14ac:dyDescent="0.15">
      <c r="A28" s="61"/>
      <c r="H28" s="31"/>
      <c r="I28" s="135">
        <f t="shared" si="1"/>
        <v>25</v>
      </c>
      <c r="J28" s="136">
        <f t="shared" si="0"/>
        <v>443.95522388059726</v>
      </c>
      <c r="K28" s="1"/>
      <c r="M28" s="14"/>
      <c r="N28" s="1"/>
    </row>
    <row r="29" spans="1:14" x14ac:dyDescent="0.15">
      <c r="A29" s="61"/>
      <c r="H29" s="16"/>
      <c r="I29" s="135">
        <f t="shared" si="1"/>
        <v>26</v>
      </c>
      <c r="J29" s="136">
        <f t="shared" si="0"/>
        <v>434.32835820895548</v>
      </c>
      <c r="K29" s="1"/>
      <c r="M29" s="14"/>
      <c r="N29" s="1"/>
    </row>
    <row r="30" spans="1:14" x14ac:dyDescent="0.15">
      <c r="A30" s="61"/>
      <c r="H30" s="16"/>
      <c r="I30" s="135">
        <f t="shared" si="1"/>
        <v>27</v>
      </c>
      <c r="J30" s="136">
        <f t="shared" si="0"/>
        <v>424.7014925373137</v>
      </c>
      <c r="K30" s="1"/>
      <c r="M30" s="14"/>
      <c r="N30" s="1"/>
    </row>
    <row r="31" spans="1:14" x14ac:dyDescent="0.15">
      <c r="A31" s="61"/>
      <c r="H31" s="16"/>
      <c r="I31" s="135">
        <f t="shared" si="1"/>
        <v>28</v>
      </c>
      <c r="J31" s="136">
        <f t="shared" si="0"/>
        <v>415.07462686567192</v>
      </c>
      <c r="K31" s="1"/>
      <c r="M31" s="14"/>
      <c r="N31" s="1"/>
    </row>
    <row r="32" spans="1:14" x14ac:dyDescent="0.15">
      <c r="A32" s="61"/>
      <c r="H32" s="16"/>
      <c r="I32" s="135">
        <f t="shared" si="1"/>
        <v>29</v>
      </c>
      <c r="J32" s="136">
        <f t="shared" si="0"/>
        <v>405.44776119403014</v>
      </c>
      <c r="K32" s="1"/>
      <c r="M32" s="14"/>
      <c r="N32" s="1"/>
    </row>
    <row r="33" spans="1:14" x14ac:dyDescent="0.15">
      <c r="A33" s="61"/>
      <c r="I33" s="135">
        <f t="shared" si="1"/>
        <v>30</v>
      </c>
      <c r="J33" s="136">
        <f t="shared" si="0"/>
        <v>395.82089552238835</v>
      </c>
      <c r="K33" s="1"/>
      <c r="M33" s="14"/>
      <c r="N33" s="1"/>
    </row>
    <row r="34" spans="1:14" x14ac:dyDescent="0.15">
      <c r="A34" s="61"/>
      <c r="I34" s="135">
        <f t="shared" si="1"/>
        <v>31</v>
      </c>
      <c r="J34" s="136">
        <f t="shared" si="0"/>
        <v>386.19402985074657</v>
      </c>
      <c r="K34" s="1"/>
      <c r="M34" s="14"/>
      <c r="N34" s="1"/>
    </row>
    <row r="35" spans="1:14" x14ac:dyDescent="0.15">
      <c r="A35" s="61"/>
      <c r="I35" s="135">
        <f t="shared" si="1"/>
        <v>32</v>
      </c>
      <c r="J35" s="136">
        <f t="shared" si="0"/>
        <v>376.56716417910479</v>
      </c>
      <c r="K35" s="1"/>
      <c r="M35" s="14"/>
      <c r="N35" s="1"/>
    </row>
    <row r="36" spans="1:14" x14ac:dyDescent="0.15">
      <c r="I36" s="135">
        <f t="shared" si="1"/>
        <v>33</v>
      </c>
      <c r="J36" s="136">
        <f t="shared" si="0"/>
        <v>366.94029850746301</v>
      </c>
      <c r="K36" s="1"/>
      <c r="M36" s="14"/>
      <c r="N36" s="1"/>
    </row>
    <row r="37" spans="1:14" x14ac:dyDescent="0.15">
      <c r="I37" s="135">
        <f t="shared" si="1"/>
        <v>34</v>
      </c>
      <c r="J37" s="136">
        <f t="shared" si="0"/>
        <v>357.31343283582123</v>
      </c>
      <c r="K37" s="1"/>
      <c r="M37" s="14"/>
      <c r="N37" s="1"/>
    </row>
    <row r="38" spans="1:14" x14ac:dyDescent="0.15">
      <c r="I38" s="135">
        <f t="shared" si="1"/>
        <v>35</v>
      </c>
      <c r="J38" s="136">
        <f t="shared" si="0"/>
        <v>347.68656716417945</v>
      </c>
      <c r="K38" s="1"/>
      <c r="M38" s="14"/>
      <c r="N38" s="1"/>
    </row>
    <row r="39" spans="1:14" x14ac:dyDescent="0.15">
      <c r="I39" s="135">
        <f t="shared" si="1"/>
        <v>36</v>
      </c>
      <c r="J39" s="136">
        <f t="shared" si="0"/>
        <v>338.05970149253767</v>
      </c>
      <c r="K39" s="1"/>
      <c r="M39" s="14"/>
      <c r="N39" s="1"/>
    </row>
    <row r="40" spans="1:14" x14ac:dyDescent="0.15">
      <c r="I40" s="135">
        <f t="shared" si="1"/>
        <v>37</v>
      </c>
      <c r="J40" s="136">
        <f t="shared" si="0"/>
        <v>328.43283582089589</v>
      </c>
      <c r="K40" s="1"/>
      <c r="M40" s="14"/>
      <c r="N40" s="1"/>
    </row>
    <row r="41" spans="1:14" x14ac:dyDescent="0.15">
      <c r="I41" s="135">
        <f t="shared" si="1"/>
        <v>38</v>
      </c>
      <c r="J41" s="136">
        <f t="shared" si="0"/>
        <v>318.80597014925411</v>
      </c>
      <c r="K41" s="1"/>
      <c r="M41" s="14"/>
      <c r="N41" s="1"/>
    </row>
    <row r="42" spans="1:14" x14ac:dyDescent="0.15">
      <c r="I42" s="135">
        <f t="shared" si="1"/>
        <v>39</v>
      </c>
      <c r="J42" s="136">
        <f t="shared" si="0"/>
        <v>309.17910447761233</v>
      </c>
      <c r="K42" s="1"/>
      <c r="M42" s="14"/>
      <c r="N42" s="1"/>
    </row>
    <row r="43" spans="1:14" x14ac:dyDescent="0.15">
      <c r="I43" s="135">
        <f t="shared" si="1"/>
        <v>40</v>
      </c>
      <c r="J43" s="136">
        <f t="shared" si="0"/>
        <v>299.55223880597055</v>
      </c>
      <c r="K43" s="1"/>
      <c r="M43" s="14"/>
      <c r="N43" s="1"/>
    </row>
    <row r="44" spans="1:14" x14ac:dyDescent="0.15">
      <c r="I44" s="135">
        <f t="shared" si="1"/>
        <v>41</v>
      </c>
      <c r="J44" s="136">
        <f t="shared" si="0"/>
        <v>289.92537313432877</v>
      </c>
      <c r="K44" s="1"/>
      <c r="M44" s="14"/>
      <c r="N44" s="1"/>
    </row>
    <row r="45" spans="1:14" x14ac:dyDescent="0.15">
      <c r="I45" s="135">
        <f t="shared" si="1"/>
        <v>42</v>
      </c>
      <c r="J45" s="136">
        <f t="shared" si="0"/>
        <v>280.29850746268698</v>
      </c>
      <c r="K45" s="1"/>
      <c r="M45" s="14"/>
      <c r="N45" s="1"/>
    </row>
    <row r="46" spans="1:14" x14ac:dyDescent="0.15">
      <c r="I46" s="135">
        <f t="shared" si="1"/>
        <v>43</v>
      </c>
      <c r="J46" s="136">
        <f t="shared" si="0"/>
        <v>270.6716417910452</v>
      </c>
      <c r="K46" s="1"/>
      <c r="M46" s="14"/>
      <c r="N46" s="1"/>
    </row>
    <row r="47" spans="1:14" x14ac:dyDescent="0.15">
      <c r="I47" s="135">
        <f t="shared" si="1"/>
        <v>44</v>
      </c>
      <c r="J47" s="136">
        <f t="shared" si="0"/>
        <v>261.04477611940342</v>
      </c>
      <c r="K47" s="1"/>
      <c r="M47" s="14"/>
      <c r="N47" s="1"/>
    </row>
    <row r="48" spans="1:14" x14ac:dyDescent="0.15">
      <c r="I48" s="135">
        <f t="shared" si="1"/>
        <v>45</v>
      </c>
      <c r="J48" s="136">
        <f t="shared" si="0"/>
        <v>251.41791044776164</v>
      </c>
      <c r="K48" s="1"/>
      <c r="M48" s="14"/>
      <c r="N48" s="1"/>
    </row>
    <row r="49" spans="9:14" x14ac:dyDescent="0.15">
      <c r="I49" s="135">
        <f t="shared" si="1"/>
        <v>46</v>
      </c>
      <c r="J49" s="136">
        <f t="shared" si="0"/>
        <v>241.79104477611986</v>
      </c>
      <c r="K49" s="1"/>
      <c r="M49" s="14"/>
      <c r="N49" s="1"/>
    </row>
    <row r="50" spans="9:14" x14ac:dyDescent="0.15">
      <c r="I50" s="135">
        <f t="shared" si="1"/>
        <v>47</v>
      </c>
      <c r="J50" s="136">
        <f t="shared" si="0"/>
        <v>232.16417910447808</v>
      </c>
      <c r="K50" s="1"/>
      <c r="M50" s="14"/>
      <c r="N50" s="1"/>
    </row>
    <row r="51" spans="9:14" x14ac:dyDescent="0.15">
      <c r="I51" s="135">
        <f t="shared" si="1"/>
        <v>48</v>
      </c>
      <c r="J51" s="136">
        <f t="shared" si="0"/>
        <v>222.5373134328363</v>
      </c>
      <c r="K51" s="1"/>
      <c r="M51" s="14"/>
      <c r="N51" s="1"/>
    </row>
    <row r="52" spans="9:14" x14ac:dyDescent="0.15">
      <c r="I52" s="135">
        <f t="shared" si="1"/>
        <v>49</v>
      </c>
      <c r="J52" s="136">
        <f t="shared" si="0"/>
        <v>212.91044776119452</v>
      </c>
      <c r="K52" s="1"/>
      <c r="M52" s="14"/>
      <c r="N52" s="1"/>
    </row>
    <row r="53" spans="9:14" x14ac:dyDescent="0.15">
      <c r="I53" s="135">
        <f t="shared" si="1"/>
        <v>50</v>
      </c>
      <c r="J53" s="136">
        <f t="shared" si="0"/>
        <v>203.28358208955274</v>
      </c>
      <c r="K53" s="1"/>
      <c r="M53" s="14"/>
      <c r="N53" s="1"/>
    </row>
    <row r="54" spans="9:14" x14ac:dyDescent="0.15">
      <c r="I54" s="135">
        <f t="shared" si="1"/>
        <v>51</v>
      </c>
      <c r="J54" s="136">
        <f t="shared" si="0"/>
        <v>193.65671641791096</v>
      </c>
      <c r="K54" s="1"/>
      <c r="M54" s="14"/>
      <c r="N54" s="1"/>
    </row>
    <row r="55" spans="9:14" x14ac:dyDescent="0.15">
      <c r="I55" s="135">
        <f t="shared" si="1"/>
        <v>52</v>
      </c>
      <c r="J55" s="136">
        <f t="shared" si="0"/>
        <v>184.02985074626918</v>
      </c>
      <c r="K55" s="1"/>
      <c r="M55" s="14"/>
      <c r="N55" s="1"/>
    </row>
    <row r="56" spans="9:14" x14ac:dyDescent="0.15">
      <c r="I56" s="135">
        <f t="shared" si="1"/>
        <v>53</v>
      </c>
      <c r="J56" s="136">
        <f t="shared" si="0"/>
        <v>174.4029850746274</v>
      </c>
      <c r="K56" s="1"/>
      <c r="M56" s="14"/>
      <c r="N56" s="1"/>
    </row>
    <row r="57" spans="9:14" x14ac:dyDescent="0.15">
      <c r="I57" s="135">
        <f t="shared" si="1"/>
        <v>54</v>
      </c>
      <c r="J57" s="136">
        <f t="shared" si="0"/>
        <v>164.77611940298561</v>
      </c>
      <c r="K57" s="1"/>
      <c r="M57" s="14"/>
      <c r="N57" s="1"/>
    </row>
    <row r="58" spans="9:14" x14ac:dyDescent="0.15">
      <c r="I58" s="135">
        <f t="shared" si="1"/>
        <v>55</v>
      </c>
      <c r="J58" s="136">
        <f t="shared" si="0"/>
        <v>155.14925373134383</v>
      </c>
      <c r="K58" s="1"/>
      <c r="M58" s="14"/>
      <c r="N58" s="1"/>
    </row>
    <row r="59" spans="9:14" x14ac:dyDescent="0.15">
      <c r="I59" s="135">
        <f t="shared" si="1"/>
        <v>56</v>
      </c>
      <c r="J59" s="136">
        <f t="shared" si="0"/>
        <v>145.52238805970205</v>
      </c>
      <c r="K59" s="1"/>
      <c r="M59" s="14"/>
      <c r="N59" s="1"/>
    </row>
    <row r="60" spans="9:14" x14ac:dyDescent="0.15">
      <c r="I60" s="135">
        <f t="shared" si="1"/>
        <v>57</v>
      </c>
      <c r="J60" s="136">
        <f t="shared" si="0"/>
        <v>135.89552238806027</v>
      </c>
      <c r="K60" s="1"/>
      <c r="M60" s="14"/>
      <c r="N60" s="1"/>
    </row>
    <row r="61" spans="9:14" x14ac:dyDescent="0.15">
      <c r="I61" s="135">
        <f t="shared" si="1"/>
        <v>58</v>
      </c>
      <c r="J61" s="136">
        <f t="shared" si="0"/>
        <v>126.26865671641848</v>
      </c>
    </row>
    <row r="62" spans="9:14" x14ac:dyDescent="0.15">
      <c r="I62" s="135">
        <f t="shared" si="1"/>
        <v>59</v>
      </c>
      <c r="J62" s="136">
        <f t="shared" si="0"/>
        <v>116.64179104477668</v>
      </c>
    </row>
    <row r="63" spans="9:14" x14ac:dyDescent="0.15">
      <c r="I63" s="135">
        <f t="shared" si="1"/>
        <v>60</v>
      </c>
      <c r="J63" s="136">
        <f t="shared" si="0"/>
        <v>107.01492537313489</v>
      </c>
    </row>
    <row r="64" spans="9:14" x14ac:dyDescent="0.15">
      <c r="I64" s="135">
        <f t="shared" si="1"/>
        <v>61</v>
      </c>
      <c r="J64" s="136">
        <f t="shared" si="0"/>
        <v>97.388059701493091</v>
      </c>
    </row>
    <row r="65" spans="9:10" x14ac:dyDescent="0.15">
      <c r="I65" s="135">
        <f t="shared" si="1"/>
        <v>62</v>
      </c>
      <c r="J65" s="136">
        <f t="shared" si="0"/>
        <v>87.761194029851296</v>
      </c>
    </row>
    <row r="66" spans="9:10" x14ac:dyDescent="0.15">
      <c r="I66" s="135">
        <f t="shared" si="1"/>
        <v>63</v>
      </c>
      <c r="J66" s="136">
        <f t="shared" si="0"/>
        <v>78.134328358209501</v>
      </c>
    </row>
    <row r="67" spans="9:10" x14ac:dyDescent="0.15">
      <c r="I67" s="135">
        <f t="shared" si="1"/>
        <v>64</v>
      </c>
      <c r="J67" s="136">
        <f t="shared" si="0"/>
        <v>68.507462686567706</v>
      </c>
    </row>
    <row r="68" spans="9:10" x14ac:dyDescent="0.15">
      <c r="I68" s="135">
        <f t="shared" si="1"/>
        <v>65</v>
      </c>
      <c r="J68" s="136">
        <f t="shared" si="0"/>
        <v>58.880597014925911</v>
      </c>
    </row>
    <row r="69" spans="9:10" x14ac:dyDescent="0.15">
      <c r="I69" s="135">
        <f t="shared" si="1"/>
        <v>66</v>
      </c>
      <c r="J69" s="136">
        <f t="shared" ref="J69:J103" si="8">J68-(J$4-30)/(J$3-1)</f>
        <v>49.253731343284116</v>
      </c>
    </row>
    <row r="70" spans="9:10" x14ac:dyDescent="0.15">
      <c r="I70" s="135">
        <f t="shared" ref="I70:I103" si="9">I69+1</f>
        <v>67</v>
      </c>
      <c r="J70" s="136">
        <f t="shared" si="8"/>
        <v>39.626865671642321</v>
      </c>
    </row>
    <row r="71" spans="9:10" x14ac:dyDescent="0.15">
      <c r="I71" s="25">
        <f t="shared" si="9"/>
        <v>68</v>
      </c>
      <c r="J71" s="27">
        <f t="shared" si="8"/>
        <v>30.000000000000529</v>
      </c>
    </row>
    <row r="72" spans="9:10" x14ac:dyDescent="0.15">
      <c r="I72" s="25">
        <f t="shared" si="9"/>
        <v>69</v>
      </c>
      <c r="J72" s="27">
        <f t="shared" si="8"/>
        <v>20.373134328358738</v>
      </c>
    </row>
    <row r="73" spans="9:10" x14ac:dyDescent="0.15">
      <c r="I73" s="25">
        <f t="shared" si="9"/>
        <v>70</v>
      </c>
      <c r="J73" s="27">
        <f t="shared" si="8"/>
        <v>10.746268656716946</v>
      </c>
    </row>
    <row r="74" spans="9:10" x14ac:dyDescent="0.15">
      <c r="I74" s="25">
        <f t="shared" si="9"/>
        <v>71</v>
      </c>
      <c r="J74" s="27">
        <f t="shared" si="8"/>
        <v>1.1194029850751548</v>
      </c>
    </row>
    <row r="75" spans="9:10" x14ac:dyDescent="0.15">
      <c r="I75" s="25">
        <f t="shared" si="9"/>
        <v>72</v>
      </c>
      <c r="J75" s="27">
        <f t="shared" si="8"/>
        <v>-8.5074626865666367</v>
      </c>
    </row>
    <row r="76" spans="9:10" x14ac:dyDescent="0.15">
      <c r="I76" s="25">
        <f t="shared" si="9"/>
        <v>73</v>
      </c>
      <c r="J76" s="27">
        <f t="shared" si="8"/>
        <v>-18.134328358208428</v>
      </c>
    </row>
    <row r="77" spans="9:10" x14ac:dyDescent="0.15">
      <c r="I77" s="25">
        <f t="shared" si="9"/>
        <v>74</v>
      </c>
      <c r="J77" s="27">
        <f t="shared" si="8"/>
        <v>-27.76119402985022</v>
      </c>
    </row>
    <row r="78" spans="9:10" x14ac:dyDescent="0.15">
      <c r="I78" s="25">
        <f t="shared" si="9"/>
        <v>75</v>
      </c>
      <c r="J78" s="27">
        <f t="shared" si="8"/>
        <v>-37.388059701492011</v>
      </c>
    </row>
    <row r="79" spans="9:10" x14ac:dyDescent="0.15">
      <c r="I79" s="25">
        <f t="shared" si="9"/>
        <v>76</v>
      </c>
      <c r="J79" s="27">
        <f t="shared" si="8"/>
        <v>-47.014925373133806</v>
      </c>
    </row>
    <row r="80" spans="9:10" x14ac:dyDescent="0.15">
      <c r="I80" s="25">
        <f t="shared" si="9"/>
        <v>77</v>
      </c>
      <c r="J80" s="27">
        <f t="shared" si="8"/>
        <v>-56.641791044775601</v>
      </c>
    </row>
    <row r="81" spans="9:10" x14ac:dyDescent="0.15">
      <c r="I81" s="25">
        <f t="shared" si="9"/>
        <v>78</v>
      </c>
      <c r="J81" s="27">
        <f t="shared" si="8"/>
        <v>-66.268656716417397</v>
      </c>
    </row>
    <row r="82" spans="9:10" x14ac:dyDescent="0.15">
      <c r="I82" s="25">
        <f t="shared" si="9"/>
        <v>79</v>
      </c>
      <c r="J82" s="27">
        <f t="shared" si="8"/>
        <v>-75.895522388059192</v>
      </c>
    </row>
    <row r="83" spans="9:10" x14ac:dyDescent="0.15">
      <c r="I83" s="25">
        <f t="shared" si="9"/>
        <v>80</v>
      </c>
      <c r="J83" s="27">
        <f t="shared" si="8"/>
        <v>-85.522388059700987</v>
      </c>
    </row>
    <row r="84" spans="9:10" x14ac:dyDescent="0.15">
      <c r="I84" s="25">
        <f t="shared" si="9"/>
        <v>81</v>
      </c>
      <c r="J84" s="27">
        <f t="shared" si="8"/>
        <v>-95.149253731342782</v>
      </c>
    </row>
    <row r="85" spans="9:10" x14ac:dyDescent="0.15">
      <c r="I85" s="25">
        <f t="shared" si="9"/>
        <v>82</v>
      </c>
      <c r="J85" s="27">
        <f t="shared" si="8"/>
        <v>-104.77611940298458</v>
      </c>
    </row>
    <row r="86" spans="9:10" x14ac:dyDescent="0.15">
      <c r="I86" s="25">
        <f t="shared" si="9"/>
        <v>83</v>
      </c>
      <c r="J86" s="27">
        <f t="shared" si="8"/>
        <v>-114.40298507462637</v>
      </c>
    </row>
    <row r="87" spans="9:10" x14ac:dyDescent="0.15">
      <c r="I87" s="25">
        <f t="shared" si="9"/>
        <v>84</v>
      </c>
      <c r="J87" s="27">
        <f t="shared" si="8"/>
        <v>-124.02985074626817</v>
      </c>
    </row>
    <row r="88" spans="9:10" x14ac:dyDescent="0.15">
      <c r="I88" s="25">
        <f t="shared" si="9"/>
        <v>85</v>
      </c>
      <c r="J88" s="27">
        <f t="shared" si="8"/>
        <v>-133.65671641790996</v>
      </c>
    </row>
    <row r="89" spans="9:10" x14ac:dyDescent="0.15">
      <c r="I89" s="25">
        <f t="shared" si="9"/>
        <v>86</v>
      </c>
      <c r="J89" s="27">
        <f t="shared" si="8"/>
        <v>-143.28358208955174</v>
      </c>
    </row>
    <row r="90" spans="9:10" x14ac:dyDescent="0.15">
      <c r="I90" s="25">
        <f t="shared" si="9"/>
        <v>87</v>
      </c>
      <c r="J90" s="27">
        <f t="shared" si="8"/>
        <v>-152.91044776119352</v>
      </c>
    </row>
    <row r="91" spans="9:10" x14ac:dyDescent="0.15">
      <c r="I91" s="25">
        <f t="shared" si="9"/>
        <v>88</v>
      </c>
      <c r="J91" s="27">
        <f t="shared" si="8"/>
        <v>-162.5373134328353</v>
      </c>
    </row>
    <row r="92" spans="9:10" x14ac:dyDescent="0.15">
      <c r="I92" s="25">
        <f t="shared" si="9"/>
        <v>89</v>
      </c>
      <c r="J92" s="27">
        <f t="shared" si="8"/>
        <v>-172.16417910447709</v>
      </c>
    </row>
    <row r="93" spans="9:10" x14ac:dyDescent="0.15">
      <c r="I93" s="25">
        <f t="shared" si="9"/>
        <v>90</v>
      </c>
      <c r="J93" s="27">
        <f t="shared" si="8"/>
        <v>-181.79104477611887</v>
      </c>
    </row>
    <row r="94" spans="9:10" x14ac:dyDescent="0.15">
      <c r="I94" s="25">
        <f t="shared" si="9"/>
        <v>91</v>
      </c>
      <c r="J94" s="27">
        <f t="shared" si="8"/>
        <v>-191.41791044776065</v>
      </c>
    </row>
    <row r="95" spans="9:10" x14ac:dyDescent="0.15">
      <c r="I95" s="25">
        <f t="shared" si="9"/>
        <v>92</v>
      </c>
      <c r="J95" s="27">
        <f t="shared" si="8"/>
        <v>-201.04477611940243</v>
      </c>
    </row>
    <row r="96" spans="9:10" x14ac:dyDescent="0.15">
      <c r="I96" s="25">
        <f t="shared" si="9"/>
        <v>93</v>
      </c>
      <c r="J96" s="27">
        <f t="shared" si="8"/>
        <v>-210.67164179104421</v>
      </c>
    </row>
    <row r="97" spans="9:10" x14ac:dyDescent="0.15">
      <c r="I97" s="25">
        <f t="shared" si="9"/>
        <v>94</v>
      </c>
      <c r="J97" s="27">
        <f t="shared" si="8"/>
        <v>-220.29850746268599</v>
      </c>
    </row>
    <row r="98" spans="9:10" x14ac:dyDescent="0.15">
      <c r="I98" s="25">
        <f t="shared" si="9"/>
        <v>95</v>
      </c>
      <c r="J98" s="27">
        <f t="shared" si="8"/>
        <v>-229.92537313432777</v>
      </c>
    </row>
    <row r="99" spans="9:10" x14ac:dyDescent="0.15">
      <c r="I99" s="25">
        <f t="shared" si="9"/>
        <v>96</v>
      </c>
      <c r="J99" s="27">
        <f t="shared" si="8"/>
        <v>-239.55223880596955</v>
      </c>
    </row>
    <row r="100" spans="9:10" x14ac:dyDescent="0.15">
      <c r="I100" s="25">
        <f t="shared" si="9"/>
        <v>97</v>
      </c>
      <c r="J100" s="27">
        <f t="shared" si="8"/>
        <v>-249.17910447761133</v>
      </c>
    </row>
    <row r="101" spans="9:10" x14ac:dyDescent="0.15">
      <c r="I101" s="25">
        <f t="shared" si="9"/>
        <v>98</v>
      </c>
      <c r="J101" s="27">
        <f t="shared" si="8"/>
        <v>-258.80597014925314</v>
      </c>
    </row>
    <row r="102" spans="9:10" x14ac:dyDescent="0.15">
      <c r="I102" s="25">
        <f t="shared" si="9"/>
        <v>99</v>
      </c>
      <c r="J102" s="27">
        <f t="shared" si="8"/>
        <v>-268.43283582089492</v>
      </c>
    </row>
    <row r="103" spans="9:10" x14ac:dyDescent="0.15">
      <c r="I103" s="25">
        <f t="shared" si="9"/>
        <v>100</v>
      </c>
      <c r="J103" s="27">
        <f t="shared" si="8"/>
        <v>-278.0597014925367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9">
    <cfRule type="duplicateValues" dxfId="729" priority="1"/>
    <cfRule type="duplicateValues" dxfId="728" priority="2"/>
    <cfRule type="duplicateValues" dxfId="727" priority="3"/>
    <cfRule type="duplicateValues" dxfId="726" priority="4"/>
    <cfRule type="duplicateValues" dxfId="725" priority="5"/>
  </conditionalFormatting>
  <conditionalFormatting sqref="A20">
    <cfRule type="duplicateValues" dxfId="724" priority="11"/>
    <cfRule type="duplicateValues" dxfId="723" priority="12"/>
    <cfRule type="duplicateValues" dxfId="722" priority="13"/>
    <cfRule type="duplicateValues" dxfId="721" priority="14"/>
    <cfRule type="duplicateValues" dxfId="720" priority="15"/>
  </conditionalFormatting>
  <conditionalFormatting sqref="A21">
    <cfRule type="duplicateValues" dxfId="719" priority="6"/>
    <cfRule type="duplicateValues" dxfId="718" priority="7"/>
    <cfRule type="duplicateValues" dxfId="717" priority="8"/>
    <cfRule type="duplicateValues" dxfId="716" priority="9"/>
    <cfRule type="duplicateValues" dxfId="715" priority="10"/>
  </conditionalFormatting>
  <conditionalFormatting sqref="A22:A23 A12:A18">
    <cfRule type="duplicateValues" dxfId="714" priority="16"/>
    <cfRule type="duplicateValues" dxfId="713" priority="17"/>
    <cfRule type="duplicateValues" dxfId="712" priority="18"/>
    <cfRule type="duplicateValues" dxfId="711" priority="19"/>
    <cfRule type="duplicateValues" dxfId="710" priority="20"/>
  </conditionalFormatting>
  <conditionalFormatting sqref="A24:A35">
    <cfRule type="duplicateValues" dxfId="709" priority="26"/>
    <cfRule type="duplicateValues" dxfId="708" priority="27"/>
    <cfRule type="duplicateValues" dxfId="707" priority="28"/>
    <cfRule type="duplicateValues" dxfId="706" priority="29"/>
    <cfRule type="duplicateValues" dxfId="705" priority="30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F148-9482-5D43-9413-B78B2B424624}">
  <dimension ref="A1:L103"/>
  <sheetViews>
    <sheetView workbookViewId="0">
      <selection activeCell="D12" sqref="D12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405</v>
      </c>
      <c r="L2" s="1"/>
    </row>
    <row r="3" spans="1:12" ht="15" customHeight="1" x14ac:dyDescent="0.15">
      <c r="A3" s="110" t="s">
        <v>130</v>
      </c>
      <c r="B3" s="195" t="s">
        <v>154</v>
      </c>
      <c r="C3" s="196"/>
      <c r="D3" s="101"/>
      <c r="E3" s="104"/>
      <c r="F3" s="101"/>
      <c r="G3" s="107"/>
      <c r="I3" s="1"/>
      <c r="J3" s="117" t="s">
        <v>132</v>
      </c>
      <c r="K3" s="96">
        <v>70</v>
      </c>
      <c r="L3" s="1"/>
    </row>
    <row r="4" spans="1:12" ht="15" customHeight="1" x14ac:dyDescent="0.15">
      <c r="A4" s="99" t="s">
        <v>131</v>
      </c>
      <c r="B4" s="195" t="s">
        <v>253</v>
      </c>
      <c r="C4" s="196"/>
      <c r="D4" s="101"/>
      <c r="E4" s="104"/>
      <c r="F4" s="101"/>
      <c r="G4" s="107"/>
      <c r="I4" s="1"/>
      <c r="J4" s="25">
        <v>1</v>
      </c>
      <c r="K4" s="165">
        <f>K2</f>
        <v>405</v>
      </c>
      <c r="L4" s="1"/>
    </row>
    <row r="5" spans="1:12" ht="15" customHeight="1" x14ac:dyDescent="0.15">
      <c r="A5" s="99" t="s">
        <v>133</v>
      </c>
      <c r="B5" s="219" t="s">
        <v>255</v>
      </c>
      <c r="C5" s="196"/>
      <c r="D5" s="103"/>
      <c r="E5" s="105"/>
      <c r="F5" s="105"/>
      <c r="G5" s="107"/>
      <c r="I5" s="1"/>
      <c r="J5" s="25">
        <f>J4+1</f>
        <v>2</v>
      </c>
      <c r="K5" s="165">
        <f>K4-(K$4-30)/(K$3-1)</f>
        <v>399.56521739130437</v>
      </c>
      <c r="L5" s="1"/>
    </row>
    <row r="6" spans="1:12" ht="15" customHeight="1" x14ac:dyDescent="0.15">
      <c r="A6" s="99" t="s">
        <v>134</v>
      </c>
      <c r="B6" s="195" t="s">
        <v>23</v>
      </c>
      <c r="C6" s="196"/>
      <c r="D6" s="103"/>
      <c r="E6" s="106"/>
      <c r="F6" s="103"/>
      <c r="G6" s="107"/>
      <c r="I6" s="1"/>
      <c r="J6" s="25">
        <f t="shared" ref="J6:J69" si="0">J5+1</f>
        <v>3</v>
      </c>
      <c r="K6" s="165">
        <f t="shared" ref="K6:K69" si="1">K5-(K$4-30)/(K$3-1)</f>
        <v>394.13043478260875</v>
      </c>
      <c r="L6" s="1"/>
    </row>
    <row r="7" spans="1:12" ht="15" customHeight="1" x14ac:dyDescent="0.15">
      <c r="A7" s="99" t="s">
        <v>135</v>
      </c>
      <c r="B7" s="217" t="s">
        <v>161</v>
      </c>
      <c r="C7" s="218"/>
      <c r="D7" s="102"/>
      <c r="E7" s="108"/>
      <c r="F7" s="102"/>
      <c r="G7" s="109"/>
      <c r="I7" s="1"/>
      <c r="J7" s="25">
        <f t="shared" si="0"/>
        <v>4</v>
      </c>
      <c r="K7" s="165">
        <f t="shared" si="1"/>
        <v>388.69565217391312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165">
        <f t="shared" si="1"/>
        <v>383.26086956521749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165">
        <f t="shared" si="1"/>
        <v>377.82608695652186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405</v>
      </c>
      <c r="E10" s="205"/>
      <c r="F10" s="200"/>
      <c r="G10" s="203"/>
      <c r="I10" s="1"/>
      <c r="J10" s="25">
        <f t="shared" si="0"/>
        <v>7</v>
      </c>
      <c r="K10" s="165">
        <f t="shared" si="1"/>
        <v>372.39130434782624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70</v>
      </c>
      <c r="I11" s="1"/>
      <c r="J11" s="25">
        <f t="shared" si="0"/>
        <v>8</v>
      </c>
      <c r="K11" s="165">
        <f t="shared" si="1"/>
        <v>366.95652173913061</v>
      </c>
      <c r="L11" s="1"/>
    </row>
    <row r="12" spans="1:12" ht="15" customHeight="1" x14ac:dyDescent="0.15">
      <c r="A12" s="61" t="s">
        <v>53</v>
      </c>
      <c r="B12" s="215" t="s">
        <v>151</v>
      </c>
      <c r="C12" s="216"/>
      <c r="D12" s="30">
        <v>6</v>
      </c>
      <c r="E12" s="77">
        <f>_xlfn.IFNA(VLOOKUP(D12,$J$4:$K$104,2,FALSE),"0")</f>
        <v>377.82608695652186</v>
      </c>
      <c r="F12" s="79">
        <f>IFERROR(LARGE((C12,E12),1),"0")</f>
        <v>377.82608695652186</v>
      </c>
      <c r="G12" s="29">
        <f>D12</f>
        <v>6</v>
      </c>
      <c r="I12" s="1"/>
      <c r="J12" s="25">
        <f t="shared" si="0"/>
        <v>9</v>
      </c>
      <c r="K12" s="165">
        <f t="shared" si="1"/>
        <v>361.52173913043498</v>
      </c>
      <c r="L12" s="1"/>
    </row>
    <row r="13" spans="1:12" ht="15" customHeight="1" x14ac:dyDescent="0.15">
      <c r="A13" s="61" t="s">
        <v>38</v>
      </c>
      <c r="B13" s="111"/>
      <c r="C13" s="112"/>
      <c r="D13" s="30">
        <v>33</v>
      </c>
      <c r="E13" s="77">
        <f>_xlfn.IFNA(VLOOKUP(D13,$J$4:$K$104,2,FALSE),"0")</f>
        <v>231.08695652173978</v>
      </c>
      <c r="F13" s="79">
        <f>IFERROR(LARGE((C13,E13),1),"0")</f>
        <v>231.08695652173978</v>
      </c>
      <c r="G13" s="29">
        <f t="shared" ref="G13:G17" si="2">D13</f>
        <v>33</v>
      </c>
      <c r="H13" s="16"/>
      <c r="I13" s="1"/>
      <c r="J13" s="25">
        <f t="shared" si="0"/>
        <v>10</v>
      </c>
      <c r="K13" s="165">
        <f t="shared" si="1"/>
        <v>356.08695652173935</v>
      </c>
      <c r="L13" s="1"/>
    </row>
    <row r="14" spans="1:12" ht="15" customHeight="1" x14ac:dyDescent="0.15">
      <c r="A14" s="61" t="s">
        <v>40</v>
      </c>
      <c r="B14" s="111"/>
      <c r="C14" s="112"/>
      <c r="D14" s="30">
        <v>39</v>
      </c>
      <c r="E14" s="77">
        <f t="shared" ref="E14:E18" si="3">_xlfn.IFNA(VLOOKUP(D14,$J$4:$K$104,2,FALSE),"0")</f>
        <v>198.47826086956584</v>
      </c>
      <c r="F14" s="79">
        <f>IFERROR(LARGE((C14,E14),1),"0")</f>
        <v>198.47826086956584</v>
      </c>
      <c r="G14" s="29">
        <f t="shared" si="2"/>
        <v>39</v>
      </c>
      <c r="H14" s="16"/>
      <c r="I14" s="1"/>
      <c r="J14" s="25">
        <f t="shared" si="0"/>
        <v>11</v>
      </c>
      <c r="K14" s="165">
        <f t="shared" si="1"/>
        <v>350.65217391304373</v>
      </c>
      <c r="L14" s="1"/>
    </row>
    <row r="15" spans="1:12" ht="15" customHeight="1" x14ac:dyDescent="0.15">
      <c r="A15" s="61" t="s">
        <v>57</v>
      </c>
      <c r="B15" s="111"/>
      <c r="C15" s="112"/>
      <c r="D15" s="30">
        <v>46</v>
      </c>
      <c r="E15" s="77">
        <f t="shared" si="3"/>
        <v>160.43478260869625</v>
      </c>
      <c r="F15" s="79">
        <f>IFERROR(LARGE((C15,E15),1),"0")</f>
        <v>160.43478260869625</v>
      </c>
      <c r="G15" s="29">
        <f t="shared" si="2"/>
        <v>46</v>
      </c>
      <c r="H15" s="16"/>
      <c r="I15" s="1"/>
      <c r="J15" s="25">
        <f t="shared" si="0"/>
        <v>12</v>
      </c>
      <c r="K15" s="165">
        <f t="shared" si="1"/>
        <v>345.2173913043481</v>
      </c>
      <c r="L15" s="1"/>
    </row>
    <row r="16" spans="1:12" ht="15" customHeight="1" x14ac:dyDescent="0.15">
      <c r="A16" s="61" t="s">
        <v>52</v>
      </c>
      <c r="B16" s="111"/>
      <c r="C16" s="112"/>
      <c r="D16" s="30">
        <v>60</v>
      </c>
      <c r="E16" s="77">
        <f t="shared" si="3"/>
        <v>84.34782608695707</v>
      </c>
      <c r="F16" s="79">
        <f>IFERROR(LARGE((C16,E16),1),"0")</f>
        <v>84.34782608695707</v>
      </c>
      <c r="G16" s="29">
        <f t="shared" si="2"/>
        <v>60</v>
      </c>
      <c r="H16" s="16"/>
      <c r="I16" s="1"/>
      <c r="J16" s="25">
        <f t="shared" si="0"/>
        <v>13</v>
      </c>
      <c r="K16" s="165">
        <f t="shared" si="1"/>
        <v>339.78260869565247</v>
      </c>
      <c r="L16" s="1"/>
    </row>
    <row r="17" spans="1:12" x14ac:dyDescent="0.15">
      <c r="A17" s="61" t="s">
        <v>56</v>
      </c>
      <c r="B17" s="111"/>
      <c r="C17" s="112"/>
      <c r="D17" s="7">
        <v>62</v>
      </c>
      <c r="E17" s="77">
        <f t="shared" si="3"/>
        <v>73.478260869565759</v>
      </c>
      <c r="F17" s="79">
        <f>IFERROR(LARGE((C17,E17),1),"0")</f>
        <v>73.478260869565759</v>
      </c>
      <c r="G17" s="29">
        <f t="shared" si="2"/>
        <v>62</v>
      </c>
      <c r="H17" s="16"/>
      <c r="I17" s="1"/>
      <c r="J17" s="25">
        <f t="shared" si="0"/>
        <v>14</v>
      </c>
      <c r="K17" s="165">
        <f t="shared" si="1"/>
        <v>334.34782608695684</v>
      </c>
      <c r="L17" s="1"/>
    </row>
    <row r="18" spans="1:12" x14ac:dyDescent="0.15">
      <c r="A18" s="61" t="s">
        <v>162</v>
      </c>
      <c r="B18" s="111"/>
      <c r="C18" s="112"/>
      <c r="D18" s="77" t="s">
        <v>142</v>
      </c>
      <c r="E18" s="77" t="str">
        <f t="shared" si="3"/>
        <v>0</v>
      </c>
      <c r="F18" s="79" t="str">
        <f>IFERROR(LARGE((C18,E18),1),"0")</f>
        <v>0</v>
      </c>
      <c r="G18" s="29" t="str">
        <f t="shared" ref="G18" si="4">D18</f>
        <v>DNS</v>
      </c>
      <c r="H18" s="16"/>
      <c r="I18" s="1"/>
      <c r="J18" s="25">
        <f t="shared" si="0"/>
        <v>15</v>
      </c>
      <c r="K18" s="165">
        <f t="shared" si="1"/>
        <v>328.91304347826122</v>
      </c>
      <c r="L18" s="1"/>
    </row>
    <row r="19" spans="1:12" x14ac:dyDescent="0.15">
      <c r="A19" s="61"/>
      <c r="B19" s="111"/>
      <c r="C19" s="112"/>
      <c r="D19" s="77"/>
      <c r="E19" s="77"/>
      <c r="F19" s="79"/>
      <c r="G19" s="29"/>
      <c r="H19" s="31"/>
      <c r="I19" s="1"/>
      <c r="J19" s="25">
        <f t="shared" si="0"/>
        <v>16</v>
      </c>
      <c r="K19" s="165">
        <f t="shared" si="1"/>
        <v>323.47826086956559</v>
      </c>
      <c r="L19" s="1"/>
    </row>
    <row r="20" spans="1:12" x14ac:dyDescent="0.15">
      <c r="A20" s="61"/>
      <c r="B20" s="111"/>
      <c r="C20" s="112"/>
      <c r="D20" s="77"/>
      <c r="E20" s="77"/>
      <c r="F20" s="79"/>
      <c r="G20" s="29"/>
      <c r="H20" s="31"/>
      <c r="I20" s="1"/>
      <c r="J20" s="25">
        <f t="shared" si="0"/>
        <v>17</v>
      </c>
      <c r="K20" s="165">
        <f t="shared" si="1"/>
        <v>318.04347826086996</v>
      </c>
      <c r="L20" s="1"/>
    </row>
    <row r="21" spans="1:12" x14ac:dyDescent="0.15">
      <c r="A21" s="61"/>
      <c r="B21" s="111"/>
      <c r="C21" s="112"/>
      <c r="D21" s="77"/>
      <c r="E21" s="77"/>
      <c r="F21" s="79"/>
      <c r="G21" s="29"/>
      <c r="H21" s="31"/>
      <c r="I21" s="1"/>
      <c r="J21" s="25">
        <f t="shared" si="0"/>
        <v>18</v>
      </c>
      <c r="K21" s="165">
        <f t="shared" si="1"/>
        <v>312.60869565217433</v>
      </c>
      <c r="L21" s="1"/>
    </row>
    <row r="22" spans="1:12" x14ac:dyDescent="0.15">
      <c r="A22" s="61"/>
      <c r="B22" s="111"/>
      <c r="C22" s="112"/>
      <c r="D22" s="77"/>
      <c r="E22" s="77"/>
      <c r="F22" s="79"/>
      <c r="G22" s="29"/>
      <c r="H22" s="31"/>
      <c r="I22" s="1"/>
      <c r="J22" s="25">
        <f t="shared" si="0"/>
        <v>19</v>
      </c>
      <c r="K22" s="165">
        <f t="shared" si="1"/>
        <v>307.17391304347871</v>
      </c>
      <c r="L22" s="1"/>
    </row>
    <row r="23" spans="1:12" x14ac:dyDescent="0.15">
      <c r="A23" s="61"/>
      <c r="B23" s="111"/>
      <c r="C23" s="112"/>
      <c r="D23" s="77"/>
      <c r="E23" s="77"/>
      <c r="F23" s="79"/>
      <c r="G23" s="29"/>
      <c r="H23" s="31"/>
      <c r="I23" s="1"/>
      <c r="J23" s="25">
        <f t="shared" si="0"/>
        <v>20</v>
      </c>
      <c r="K23" s="165">
        <f t="shared" si="1"/>
        <v>301.73913043478308</v>
      </c>
      <c r="L23" s="1"/>
    </row>
    <row r="24" spans="1:12" x14ac:dyDescent="0.15">
      <c r="A24" s="61"/>
      <c r="B24" s="111"/>
      <c r="C24" s="112"/>
      <c r="D24" s="77"/>
      <c r="E24" s="77"/>
      <c r="F24" s="79"/>
      <c r="G24" s="29"/>
      <c r="H24" s="31"/>
      <c r="I24" s="1"/>
      <c r="J24" s="25">
        <f t="shared" si="0"/>
        <v>21</v>
      </c>
      <c r="K24" s="165">
        <f t="shared" si="1"/>
        <v>296.30434782608745</v>
      </c>
      <c r="L24" s="1"/>
    </row>
    <row r="25" spans="1:12" x14ac:dyDescent="0.15">
      <c r="A25" s="61"/>
      <c r="B25" s="111"/>
      <c r="C25" s="112"/>
      <c r="D25" s="77"/>
      <c r="E25" s="77"/>
      <c r="F25" s="79"/>
      <c r="G25" s="29"/>
      <c r="H25" s="31"/>
      <c r="I25" s="1"/>
      <c r="J25" s="25">
        <f t="shared" si="0"/>
        <v>22</v>
      </c>
      <c r="K25" s="165">
        <f t="shared" si="1"/>
        <v>290.86956521739182</v>
      </c>
      <c r="L25" s="1"/>
    </row>
    <row r="26" spans="1:12" x14ac:dyDescent="0.15">
      <c r="A26" s="61"/>
      <c r="B26" s="113"/>
      <c r="C26" s="114"/>
      <c r="D26" s="77"/>
      <c r="E26" s="77"/>
      <c r="F26" s="79"/>
      <c r="G26" s="29"/>
      <c r="H26" s="31"/>
      <c r="I26" s="1"/>
      <c r="J26" s="25">
        <f t="shared" si="0"/>
        <v>23</v>
      </c>
      <c r="K26" s="165">
        <f t="shared" si="1"/>
        <v>285.4347826086962</v>
      </c>
      <c r="L26" s="1"/>
    </row>
    <row r="27" spans="1:12" x14ac:dyDescent="0.15">
      <c r="A27" s="61"/>
      <c r="H27" s="31"/>
      <c r="I27" s="1"/>
      <c r="J27" s="25">
        <f t="shared" si="0"/>
        <v>24</v>
      </c>
      <c r="K27" s="165">
        <f t="shared" si="1"/>
        <v>280.00000000000057</v>
      </c>
      <c r="L27" s="1"/>
    </row>
    <row r="28" spans="1:12" x14ac:dyDescent="0.15">
      <c r="A28" s="61"/>
      <c r="H28" s="31"/>
      <c r="I28" s="1"/>
      <c r="J28" s="25">
        <f t="shared" si="0"/>
        <v>25</v>
      </c>
      <c r="K28" s="165">
        <f t="shared" si="1"/>
        <v>274.56521739130494</v>
      </c>
      <c r="L28" s="1"/>
    </row>
    <row r="29" spans="1:12" x14ac:dyDescent="0.15">
      <c r="A29" s="61"/>
      <c r="H29" s="16"/>
      <c r="I29" s="1"/>
      <c r="J29" s="25">
        <f t="shared" si="0"/>
        <v>26</v>
      </c>
      <c r="K29" s="165">
        <f t="shared" si="1"/>
        <v>269.13043478260931</v>
      </c>
      <c r="L29" s="1"/>
    </row>
    <row r="30" spans="1:12" x14ac:dyDescent="0.15">
      <c r="A30" s="61"/>
      <c r="H30" s="16"/>
      <c r="I30" s="1"/>
      <c r="J30" s="25">
        <f t="shared" si="0"/>
        <v>27</v>
      </c>
      <c r="K30" s="165">
        <f t="shared" si="1"/>
        <v>263.69565217391369</v>
      </c>
      <c r="L30" s="1"/>
    </row>
    <row r="31" spans="1:12" x14ac:dyDescent="0.15">
      <c r="A31" s="61"/>
      <c r="H31" s="16"/>
      <c r="I31" s="1"/>
      <c r="J31" s="25">
        <f t="shared" si="0"/>
        <v>28</v>
      </c>
      <c r="K31" s="165">
        <f t="shared" si="1"/>
        <v>258.26086956521806</v>
      </c>
      <c r="L31" s="1"/>
    </row>
    <row r="32" spans="1:12" x14ac:dyDescent="0.15">
      <c r="A32" s="61"/>
      <c r="H32" s="16"/>
      <c r="I32" s="1"/>
      <c r="J32" s="25">
        <f t="shared" si="0"/>
        <v>29</v>
      </c>
      <c r="K32" s="165">
        <f t="shared" si="1"/>
        <v>252.8260869565224</v>
      </c>
      <c r="L32" s="1"/>
    </row>
    <row r="33" spans="1:12" x14ac:dyDescent="0.15">
      <c r="A33" s="61"/>
      <c r="I33" s="1"/>
      <c r="J33" s="25">
        <f t="shared" si="0"/>
        <v>30</v>
      </c>
      <c r="K33" s="165">
        <f t="shared" si="1"/>
        <v>247.39130434782675</v>
      </c>
      <c r="L33" s="1"/>
    </row>
    <row r="34" spans="1:12" x14ac:dyDescent="0.15">
      <c r="A34" s="61"/>
      <c r="I34" s="1"/>
      <c r="J34" s="25">
        <f t="shared" si="0"/>
        <v>31</v>
      </c>
      <c r="K34" s="165">
        <f t="shared" si="1"/>
        <v>241.95652173913109</v>
      </c>
      <c r="L34" s="1"/>
    </row>
    <row r="35" spans="1:12" x14ac:dyDescent="0.15">
      <c r="A35" s="61"/>
      <c r="I35" s="1"/>
      <c r="J35" s="25">
        <f t="shared" si="0"/>
        <v>32</v>
      </c>
      <c r="K35" s="165">
        <f t="shared" si="1"/>
        <v>236.52173913043544</v>
      </c>
      <c r="L35" s="1"/>
    </row>
    <row r="36" spans="1:12" x14ac:dyDescent="0.15">
      <c r="A36" s="61"/>
      <c r="I36" s="1"/>
      <c r="J36" s="25">
        <f t="shared" si="0"/>
        <v>33</v>
      </c>
      <c r="K36" s="165">
        <f t="shared" si="1"/>
        <v>231.08695652173978</v>
      </c>
      <c r="L36" s="1"/>
    </row>
    <row r="37" spans="1:12" x14ac:dyDescent="0.15">
      <c r="A37" s="61"/>
      <c r="I37" s="1"/>
      <c r="J37" s="25">
        <f t="shared" si="0"/>
        <v>34</v>
      </c>
      <c r="K37" s="165">
        <f t="shared" si="1"/>
        <v>225.65217391304412</v>
      </c>
      <c r="L37" s="1"/>
    </row>
    <row r="38" spans="1:12" x14ac:dyDescent="0.15">
      <c r="A38" s="61"/>
      <c r="I38" s="1"/>
      <c r="J38" s="25">
        <f t="shared" si="0"/>
        <v>35</v>
      </c>
      <c r="K38" s="165">
        <f t="shared" si="1"/>
        <v>220.21739130434847</v>
      </c>
      <c r="L38" s="1"/>
    </row>
    <row r="39" spans="1:12" x14ac:dyDescent="0.15">
      <c r="A39" s="61"/>
      <c r="I39" s="1"/>
      <c r="J39" s="25">
        <f t="shared" si="0"/>
        <v>36</v>
      </c>
      <c r="K39" s="165">
        <f t="shared" si="1"/>
        <v>214.78260869565281</v>
      </c>
      <c r="L39" s="1"/>
    </row>
    <row r="40" spans="1:12" x14ac:dyDescent="0.15">
      <c r="A40" s="61"/>
      <c r="I40" s="1"/>
      <c r="J40" s="25">
        <f t="shared" si="0"/>
        <v>37</v>
      </c>
      <c r="K40" s="165">
        <f t="shared" si="1"/>
        <v>209.34782608695716</v>
      </c>
      <c r="L40" s="1"/>
    </row>
    <row r="41" spans="1:12" x14ac:dyDescent="0.15">
      <c r="A41" s="61"/>
      <c r="I41" s="1"/>
      <c r="J41" s="25">
        <f t="shared" si="0"/>
        <v>38</v>
      </c>
      <c r="K41" s="165">
        <f t="shared" si="1"/>
        <v>203.9130434782615</v>
      </c>
      <c r="L41" s="1"/>
    </row>
    <row r="42" spans="1:12" x14ac:dyDescent="0.15">
      <c r="A42" s="61"/>
      <c r="I42" s="1"/>
      <c r="J42" s="25">
        <f t="shared" si="0"/>
        <v>39</v>
      </c>
      <c r="K42" s="165">
        <f t="shared" si="1"/>
        <v>198.47826086956584</v>
      </c>
      <c r="L42" s="1"/>
    </row>
    <row r="43" spans="1:12" x14ac:dyDescent="0.15">
      <c r="A43" s="61"/>
      <c r="I43" s="1"/>
      <c r="J43" s="25">
        <f t="shared" si="0"/>
        <v>40</v>
      </c>
      <c r="K43" s="165">
        <f t="shared" si="1"/>
        <v>193.04347826087019</v>
      </c>
      <c r="L43" s="1"/>
    </row>
    <row r="44" spans="1:12" x14ac:dyDescent="0.15">
      <c r="A44" s="61"/>
      <c r="I44" s="1"/>
      <c r="J44" s="25">
        <f t="shared" si="0"/>
        <v>41</v>
      </c>
      <c r="K44" s="165">
        <f t="shared" si="1"/>
        <v>187.60869565217453</v>
      </c>
      <c r="L44" s="1"/>
    </row>
    <row r="45" spans="1:12" x14ac:dyDescent="0.15">
      <c r="A45" s="61"/>
      <c r="I45" s="1"/>
      <c r="J45" s="25">
        <f t="shared" si="0"/>
        <v>42</v>
      </c>
      <c r="K45" s="165">
        <f t="shared" si="1"/>
        <v>182.17391304347888</v>
      </c>
      <c r="L45" s="1"/>
    </row>
    <row r="46" spans="1:12" x14ac:dyDescent="0.15">
      <c r="A46" s="61"/>
      <c r="I46" s="1"/>
      <c r="J46" s="25">
        <f t="shared" si="0"/>
        <v>43</v>
      </c>
      <c r="K46" s="165">
        <f t="shared" si="1"/>
        <v>176.73913043478322</v>
      </c>
      <c r="L46" s="1"/>
    </row>
    <row r="47" spans="1:12" x14ac:dyDescent="0.15">
      <c r="A47" s="61"/>
      <c r="I47" s="1"/>
      <c r="J47" s="25">
        <f t="shared" si="0"/>
        <v>44</v>
      </c>
      <c r="K47" s="165">
        <f t="shared" si="1"/>
        <v>171.30434782608756</v>
      </c>
      <c r="L47" s="1"/>
    </row>
    <row r="48" spans="1:12" x14ac:dyDescent="0.15">
      <c r="A48" s="61"/>
      <c r="I48" s="1"/>
      <c r="J48" s="25">
        <f t="shared" si="0"/>
        <v>45</v>
      </c>
      <c r="K48" s="165">
        <f t="shared" si="1"/>
        <v>165.86956521739191</v>
      </c>
      <c r="L48" s="1"/>
    </row>
    <row r="49" spans="1:12" x14ac:dyDescent="0.15">
      <c r="A49" s="61"/>
      <c r="I49" s="1"/>
      <c r="J49" s="25">
        <f t="shared" si="0"/>
        <v>46</v>
      </c>
      <c r="K49" s="165">
        <f t="shared" si="1"/>
        <v>160.43478260869625</v>
      </c>
      <c r="L49" s="1"/>
    </row>
    <row r="50" spans="1:12" x14ac:dyDescent="0.15">
      <c r="A50" s="61"/>
      <c r="I50" s="1"/>
      <c r="J50" s="25">
        <f t="shared" si="0"/>
        <v>47</v>
      </c>
      <c r="K50" s="165">
        <f t="shared" si="1"/>
        <v>155.0000000000006</v>
      </c>
      <c r="L50" s="1"/>
    </row>
    <row r="51" spans="1:12" x14ac:dyDescent="0.15">
      <c r="A51" s="61"/>
      <c r="I51" s="1"/>
      <c r="J51" s="25">
        <f t="shared" si="0"/>
        <v>48</v>
      </c>
      <c r="K51" s="165">
        <f t="shared" si="1"/>
        <v>149.56521739130494</v>
      </c>
      <c r="L51" s="1"/>
    </row>
    <row r="52" spans="1:12" x14ac:dyDescent="0.15">
      <c r="A52" s="61"/>
      <c r="I52" s="1"/>
      <c r="J52" s="25">
        <f t="shared" si="0"/>
        <v>49</v>
      </c>
      <c r="K52" s="165">
        <f t="shared" si="1"/>
        <v>144.13043478260929</v>
      </c>
      <c r="L52" s="1"/>
    </row>
    <row r="53" spans="1:12" x14ac:dyDescent="0.15">
      <c r="A53" s="61"/>
      <c r="I53" s="1"/>
      <c r="J53" s="25">
        <f t="shared" si="0"/>
        <v>50</v>
      </c>
      <c r="K53" s="165">
        <f t="shared" si="1"/>
        <v>138.69565217391363</v>
      </c>
      <c r="L53" s="1"/>
    </row>
    <row r="54" spans="1:12" x14ac:dyDescent="0.15">
      <c r="A54" s="61"/>
      <c r="I54" s="1"/>
      <c r="J54" s="25">
        <f t="shared" si="0"/>
        <v>51</v>
      </c>
      <c r="K54" s="165">
        <f t="shared" si="1"/>
        <v>133.26086956521797</v>
      </c>
      <c r="L54" s="1"/>
    </row>
    <row r="55" spans="1:12" x14ac:dyDescent="0.15">
      <c r="A55" s="61"/>
      <c r="I55" s="1"/>
      <c r="J55" s="25">
        <f t="shared" si="0"/>
        <v>52</v>
      </c>
      <c r="K55" s="165">
        <f t="shared" si="1"/>
        <v>127.82608695652232</v>
      </c>
      <c r="L55" s="1"/>
    </row>
    <row r="56" spans="1:12" x14ac:dyDescent="0.15">
      <c r="A56" s="61"/>
      <c r="I56" s="1"/>
      <c r="J56" s="25">
        <f t="shared" si="0"/>
        <v>53</v>
      </c>
      <c r="K56" s="165">
        <f t="shared" si="1"/>
        <v>122.39130434782666</v>
      </c>
      <c r="L56" s="1"/>
    </row>
    <row r="57" spans="1:12" x14ac:dyDescent="0.15">
      <c r="A57" s="61"/>
      <c r="I57" s="1"/>
      <c r="J57" s="25">
        <f t="shared" si="0"/>
        <v>54</v>
      </c>
      <c r="K57" s="165">
        <f t="shared" si="1"/>
        <v>116.95652173913101</v>
      </c>
      <c r="L57" s="1"/>
    </row>
    <row r="58" spans="1:12" x14ac:dyDescent="0.15">
      <c r="I58" s="1"/>
      <c r="J58" s="25">
        <f t="shared" si="0"/>
        <v>55</v>
      </c>
      <c r="K58" s="165">
        <f t="shared" si="1"/>
        <v>111.52173913043535</v>
      </c>
      <c r="L58" s="1"/>
    </row>
    <row r="59" spans="1:12" x14ac:dyDescent="0.15">
      <c r="I59" s="1"/>
      <c r="J59" s="25">
        <f t="shared" si="0"/>
        <v>56</v>
      </c>
      <c r="K59" s="165">
        <f t="shared" si="1"/>
        <v>106.08695652173969</v>
      </c>
      <c r="L59" s="1"/>
    </row>
    <row r="60" spans="1:12" x14ac:dyDescent="0.15">
      <c r="I60" s="1"/>
      <c r="J60" s="25">
        <f t="shared" si="0"/>
        <v>57</v>
      </c>
      <c r="K60" s="165">
        <f t="shared" si="1"/>
        <v>100.65217391304404</v>
      </c>
      <c r="L60" s="1"/>
    </row>
    <row r="61" spans="1:12" x14ac:dyDescent="0.15">
      <c r="J61" s="25">
        <f t="shared" si="0"/>
        <v>58</v>
      </c>
      <c r="K61" s="165">
        <f t="shared" si="1"/>
        <v>95.217391304348382</v>
      </c>
    </row>
    <row r="62" spans="1:12" x14ac:dyDescent="0.15">
      <c r="J62" s="25">
        <f t="shared" si="0"/>
        <v>59</v>
      </c>
      <c r="K62" s="165">
        <f t="shared" si="1"/>
        <v>89.782608695652726</v>
      </c>
    </row>
    <row r="63" spans="1:12" x14ac:dyDescent="0.15">
      <c r="J63" s="25">
        <f t="shared" si="0"/>
        <v>60</v>
      </c>
      <c r="K63" s="165">
        <f t="shared" si="1"/>
        <v>84.34782608695707</v>
      </c>
    </row>
    <row r="64" spans="1:12" x14ac:dyDescent="0.15">
      <c r="J64" s="25">
        <f t="shared" si="0"/>
        <v>61</v>
      </c>
      <c r="K64" s="165">
        <f t="shared" si="1"/>
        <v>78.913043478261415</v>
      </c>
    </row>
    <row r="65" spans="10:11" x14ac:dyDescent="0.15">
      <c r="J65" s="25">
        <f t="shared" si="0"/>
        <v>62</v>
      </c>
      <c r="K65" s="165">
        <f t="shared" si="1"/>
        <v>73.478260869565759</v>
      </c>
    </row>
    <row r="66" spans="10:11" x14ac:dyDescent="0.15">
      <c r="J66" s="25">
        <f t="shared" si="0"/>
        <v>63</v>
      </c>
      <c r="K66" s="165">
        <f t="shared" si="1"/>
        <v>68.043478260870103</v>
      </c>
    </row>
    <row r="67" spans="10:11" x14ac:dyDescent="0.15">
      <c r="J67" s="25">
        <f t="shared" si="0"/>
        <v>64</v>
      </c>
      <c r="K67" s="165">
        <f t="shared" si="1"/>
        <v>62.608695652174447</v>
      </c>
    </row>
    <row r="68" spans="10:11" x14ac:dyDescent="0.15">
      <c r="J68" s="25">
        <f t="shared" si="0"/>
        <v>65</v>
      </c>
      <c r="K68" s="165">
        <f t="shared" si="1"/>
        <v>57.173913043478791</v>
      </c>
    </row>
    <row r="69" spans="10:11" x14ac:dyDescent="0.15">
      <c r="J69" s="25">
        <f t="shared" si="0"/>
        <v>66</v>
      </c>
      <c r="K69" s="165">
        <f t="shared" si="1"/>
        <v>51.739130434783135</v>
      </c>
    </row>
    <row r="70" spans="10:11" x14ac:dyDescent="0.15">
      <c r="J70" s="25">
        <f t="shared" ref="J70:J103" si="5">J69+1</f>
        <v>67</v>
      </c>
      <c r="K70" s="165">
        <f t="shared" ref="K70:K103" si="6">K69-(K$4-30)/(K$3-1)</f>
        <v>46.304347826087479</v>
      </c>
    </row>
    <row r="71" spans="10:11" x14ac:dyDescent="0.15">
      <c r="J71" s="25">
        <f t="shared" si="5"/>
        <v>68</v>
      </c>
      <c r="K71" s="165">
        <f t="shared" si="6"/>
        <v>40.869565217391823</v>
      </c>
    </row>
    <row r="72" spans="10:11" x14ac:dyDescent="0.15">
      <c r="J72" s="25">
        <f t="shared" si="5"/>
        <v>69</v>
      </c>
      <c r="K72" s="165">
        <f t="shared" si="6"/>
        <v>35.434782608696167</v>
      </c>
    </row>
    <row r="73" spans="10:11" x14ac:dyDescent="0.15">
      <c r="J73" s="25">
        <f t="shared" si="5"/>
        <v>70</v>
      </c>
      <c r="K73" s="165">
        <f t="shared" si="6"/>
        <v>30.000000000000515</v>
      </c>
    </row>
    <row r="74" spans="10:11" x14ac:dyDescent="0.15">
      <c r="J74" s="170">
        <f t="shared" si="5"/>
        <v>71</v>
      </c>
      <c r="K74" s="27">
        <f t="shared" si="6"/>
        <v>24.565217391304863</v>
      </c>
    </row>
    <row r="75" spans="10:11" x14ac:dyDescent="0.15">
      <c r="J75" s="25">
        <f t="shared" si="5"/>
        <v>72</v>
      </c>
      <c r="K75" s="27">
        <f t="shared" si="6"/>
        <v>19.13043478260921</v>
      </c>
    </row>
    <row r="76" spans="10:11" x14ac:dyDescent="0.15">
      <c r="J76" s="25">
        <f t="shared" si="5"/>
        <v>73</v>
      </c>
      <c r="K76" s="27">
        <f t="shared" si="6"/>
        <v>13.695652173913558</v>
      </c>
    </row>
    <row r="77" spans="10:11" x14ac:dyDescent="0.15">
      <c r="J77" s="25">
        <f t="shared" si="5"/>
        <v>74</v>
      </c>
      <c r="K77" s="27">
        <f t="shared" si="6"/>
        <v>8.2608695652179058</v>
      </c>
    </row>
    <row r="78" spans="10:11" x14ac:dyDescent="0.15">
      <c r="J78" s="25">
        <f t="shared" si="5"/>
        <v>75</v>
      </c>
      <c r="K78" s="27">
        <f t="shared" si="6"/>
        <v>2.8260869565222535</v>
      </c>
    </row>
    <row r="79" spans="10:11" x14ac:dyDescent="0.15">
      <c r="J79" s="25">
        <f t="shared" si="5"/>
        <v>76</v>
      </c>
      <c r="K79" s="27">
        <f t="shared" si="6"/>
        <v>-2.6086956521733988</v>
      </c>
    </row>
    <row r="80" spans="10:11" x14ac:dyDescent="0.15">
      <c r="J80" s="25">
        <f t="shared" si="5"/>
        <v>77</v>
      </c>
      <c r="K80" s="27">
        <f t="shared" si="6"/>
        <v>-8.0434782608690512</v>
      </c>
    </row>
    <row r="81" spans="10:11" x14ac:dyDescent="0.15">
      <c r="J81" s="25">
        <f t="shared" si="5"/>
        <v>78</v>
      </c>
      <c r="K81" s="27">
        <f t="shared" si="6"/>
        <v>-13.478260869564703</v>
      </c>
    </row>
    <row r="82" spans="10:11" x14ac:dyDescent="0.15">
      <c r="J82" s="25">
        <f t="shared" si="5"/>
        <v>79</v>
      </c>
      <c r="K82" s="27">
        <f t="shared" si="6"/>
        <v>-18.913043478260356</v>
      </c>
    </row>
    <row r="83" spans="10:11" x14ac:dyDescent="0.15">
      <c r="J83" s="25">
        <f t="shared" si="5"/>
        <v>80</v>
      </c>
      <c r="K83" s="27">
        <f t="shared" si="6"/>
        <v>-24.347826086956008</v>
      </c>
    </row>
    <row r="84" spans="10:11" x14ac:dyDescent="0.15">
      <c r="J84" s="25">
        <f t="shared" si="5"/>
        <v>81</v>
      </c>
      <c r="K84" s="27">
        <f t="shared" si="6"/>
        <v>-29.78260869565166</v>
      </c>
    </row>
    <row r="85" spans="10:11" x14ac:dyDescent="0.15">
      <c r="J85" s="25">
        <f t="shared" si="5"/>
        <v>82</v>
      </c>
      <c r="K85" s="27">
        <f t="shared" si="6"/>
        <v>-35.217391304347316</v>
      </c>
    </row>
    <row r="86" spans="10:11" x14ac:dyDescent="0.15">
      <c r="J86" s="25">
        <f t="shared" si="5"/>
        <v>83</v>
      </c>
      <c r="K86" s="27">
        <f t="shared" si="6"/>
        <v>-40.652173913042972</v>
      </c>
    </row>
    <row r="87" spans="10:11" x14ac:dyDescent="0.15">
      <c r="J87" s="25">
        <f t="shared" si="5"/>
        <v>84</v>
      </c>
      <c r="K87" s="27">
        <f t="shared" si="6"/>
        <v>-46.086956521738628</v>
      </c>
    </row>
    <row r="88" spans="10:11" x14ac:dyDescent="0.15">
      <c r="J88" s="25">
        <f t="shared" si="5"/>
        <v>85</v>
      </c>
      <c r="K88" s="27">
        <f t="shared" si="6"/>
        <v>-51.521739130434284</v>
      </c>
    </row>
    <row r="89" spans="10:11" x14ac:dyDescent="0.15">
      <c r="J89" s="25">
        <f t="shared" si="5"/>
        <v>86</v>
      </c>
      <c r="K89" s="27">
        <f t="shared" si="6"/>
        <v>-56.95652173912994</v>
      </c>
    </row>
    <row r="90" spans="10:11" x14ac:dyDescent="0.15">
      <c r="J90" s="25">
        <f t="shared" si="5"/>
        <v>87</v>
      </c>
      <c r="K90" s="27">
        <f t="shared" si="6"/>
        <v>-62.391304347825596</v>
      </c>
    </row>
    <row r="91" spans="10:11" x14ac:dyDescent="0.15">
      <c r="J91" s="25">
        <f t="shared" si="5"/>
        <v>88</v>
      </c>
      <c r="K91" s="27">
        <f t="shared" si="6"/>
        <v>-67.826086956521252</v>
      </c>
    </row>
    <row r="92" spans="10:11" x14ac:dyDescent="0.15">
      <c r="J92" s="25">
        <f t="shared" si="5"/>
        <v>89</v>
      </c>
      <c r="K92" s="27">
        <f t="shared" si="6"/>
        <v>-73.260869565216908</v>
      </c>
    </row>
    <row r="93" spans="10:11" x14ac:dyDescent="0.15">
      <c r="J93" s="25">
        <f t="shared" si="5"/>
        <v>90</v>
      </c>
      <c r="K93" s="27">
        <f t="shared" si="6"/>
        <v>-78.695652173912563</v>
      </c>
    </row>
    <row r="94" spans="10:11" x14ac:dyDescent="0.15">
      <c r="J94" s="25">
        <f t="shared" si="5"/>
        <v>91</v>
      </c>
      <c r="K94" s="27">
        <f t="shared" si="6"/>
        <v>-84.130434782608219</v>
      </c>
    </row>
    <row r="95" spans="10:11" x14ac:dyDescent="0.15">
      <c r="J95" s="25">
        <f t="shared" si="5"/>
        <v>92</v>
      </c>
      <c r="K95" s="27">
        <f t="shared" si="6"/>
        <v>-89.565217391303875</v>
      </c>
    </row>
    <row r="96" spans="10:11" x14ac:dyDescent="0.15">
      <c r="J96" s="25">
        <f t="shared" si="5"/>
        <v>93</v>
      </c>
      <c r="K96" s="27">
        <f t="shared" si="6"/>
        <v>-94.999999999999531</v>
      </c>
    </row>
    <row r="97" spans="10:11" x14ac:dyDescent="0.15">
      <c r="J97" s="25">
        <f t="shared" si="5"/>
        <v>94</v>
      </c>
      <c r="K97" s="27">
        <f t="shared" si="6"/>
        <v>-100.43478260869519</v>
      </c>
    </row>
    <row r="98" spans="10:11" x14ac:dyDescent="0.15">
      <c r="J98" s="25">
        <f t="shared" si="5"/>
        <v>95</v>
      </c>
      <c r="K98" s="27">
        <f t="shared" si="6"/>
        <v>-105.86956521739084</v>
      </c>
    </row>
    <row r="99" spans="10:11" x14ac:dyDescent="0.15">
      <c r="J99" s="25">
        <f t="shared" si="5"/>
        <v>96</v>
      </c>
      <c r="K99" s="27">
        <f t="shared" si="6"/>
        <v>-111.3043478260865</v>
      </c>
    </row>
    <row r="100" spans="10:11" x14ac:dyDescent="0.15">
      <c r="J100" s="25">
        <f t="shared" si="5"/>
        <v>97</v>
      </c>
      <c r="K100" s="27">
        <f t="shared" si="6"/>
        <v>-116.73913043478215</v>
      </c>
    </row>
    <row r="101" spans="10:11" x14ac:dyDescent="0.15">
      <c r="J101" s="25">
        <f t="shared" si="5"/>
        <v>98</v>
      </c>
      <c r="K101" s="27">
        <f t="shared" si="6"/>
        <v>-122.17391304347781</v>
      </c>
    </row>
    <row r="102" spans="10:11" x14ac:dyDescent="0.15">
      <c r="J102" s="25">
        <f t="shared" si="5"/>
        <v>99</v>
      </c>
      <c r="K102" s="27">
        <f t="shared" si="6"/>
        <v>-127.60869565217347</v>
      </c>
    </row>
    <row r="103" spans="10:11" x14ac:dyDescent="0.15">
      <c r="J103" s="25">
        <f t="shared" si="5"/>
        <v>100</v>
      </c>
      <c r="K103" s="27">
        <f t="shared" si="6"/>
        <v>-133.04347826086911</v>
      </c>
    </row>
  </sheetData>
  <mergeCells count="17">
    <mergeCell ref="A9:A10"/>
    <mergeCell ref="B9:C9"/>
    <mergeCell ref="D9:E9"/>
    <mergeCell ref="A1:G2"/>
    <mergeCell ref="J1:K1"/>
    <mergeCell ref="B3:C3"/>
    <mergeCell ref="B4:C4"/>
    <mergeCell ref="B5:C5"/>
    <mergeCell ref="B6:C6"/>
    <mergeCell ref="G9:G10"/>
    <mergeCell ref="B10:C10"/>
    <mergeCell ref="D10:E10"/>
    <mergeCell ref="B12:C12"/>
    <mergeCell ref="B7:C7"/>
    <mergeCell ref="B8:C8"/>
    <mergeCell ref="D8:E8"/>
    <mergeCell ref="F8:F10"/>
  </mergeCells>
  <conditionalFormatting sqref="A12:A34">
    <cfRule type="duplicateValues" dxfId="704" priority="8"/>
    <cfRule type="duplicateValues" dxfId="703" priority="9"/>
    <cfRule type="duplicateValues" dxfId="702" priority="10"/>
    <cfRule type="duplicateValues" dxfId="701" priority="11"/>
    <cfRule type="duplicateValues" dxfId="700" priority="12"/>
  </conditionalFormatting>
  <conditionalFormatting sqref="A26">
    <cfRule type="duplicateValues" dxfId="699" priority="7"/>
  </conditionalFormatting>
  <conditionalFormatting sqref="A35:A57">
    <cfRule type="duplicateValues" dxfId="698" priority="2"/>
    <cfRule type="duplicateValues" dxfId="697" priority="3"/>
    <cfRule type="duplicateValues" dxfId="696" priority="4"/>
    <cfRule type="duplicateValues" dxfId="695" priority="5"/>
    <cfRule type="duplicateValues" dxfId="694" priority="6"/>
  </conditionalFormatting>
  <conditionalFormatting sqref="A49">
    <cfRule type="duplicateValues" dxfId="69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6FE8B-4ACC-A04D-A6E9-DD9BE74E43B9}">
  <dimension ref="A1:L103"/>
  <sheetViews>
    <sheetView workbookViewId="0">
      <selection activeCell="D18" sqref="D18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"/>
      <c r="J1" s="193" t="s">
        <v>138</v>
      </c>
      <c r="K1" s="194"/>
      <c r="L1" s="1"/>
    </row>
    <row r="2" spans="1:12" ht="15" customHeight="1" x14ac:dyDescent="0.15">
      <c r="A2" s="209"/>
      <c r="B2" s="210"/>
      <c r="C2" s="210"/>
      <c r="D2" s="210"/>
      <c r="E2" s="210"/>
      <c r="F2" s="210"/>
      <c r="G2" s="211"/>
      <c r="I2" s="1"/>
      <c r="J2" s="94" t="s">
        <v>147</v>
      </c>
      <c r="K2" s="97">
        <v>405</v>
      </c>
      <c r="L2" s="1"/>
    </row>
    <row r="3" spans="1:12" ht="15" customHeight="1" x14ac:dyDescent="0.15">
      <c r="A3" s="110" t="s">
        <v>130</v>
      </c>
      <c r="B3" s="195" t="s">
        <v>154</v>
      </c>
      <c r="C3" s="196"/>
      <c r="D3" s="101"/>
      <c r="E3" s="104"/>
      <c r="F3" s="101"/>
      <c r="G3" s="107"/>
      <c r="I3" s="1"/>
      <c r="J3" s="117" t="s">
        <v>132</v>
      </c>
      <c r="K3" s="96">
        <v>70</v>
      </c>
      <c r="L3" s="1"/>
    </row>
    <row r="4" spans="1:12" ht="15" customHeight="1" x14ac:dyDescent="0.15">
      <c r="A4" s="99" t="s">
        <v>131</v>
      </c>
      <c r="B4" s="195" t="s">
        <v>253</v>
      </c>
      <c r="C4" s="196"/>
      <c r="D4" s="101"/>
      <c r="E4" s="104"/>
      <c r="F4" s="101"/>
      <c r="G4" s="107"/>
      <c r="I4" s="1"/>
      <c r="J4" s="25">
        <v>1</v>
      </c>
      <c r="K4" s="165">
        <f>K2</f>
        <v>405</v>
      </c>
      <c r="L4" s="1"/>
    </row>
    <row r="5" spans="1:12" ht="15" customHeight="1" x14ac:dyDescent="0.15">
      <c r="A5" s="99" t="s">
        <v>133</v>
      </c>
      <c r="B5" s="219" t="s">
        <v>254</v>
      </c>
      <c r="C5" s="196"/>
      <c r="D5" s="103"/>
      <c r="E5" s="105"/>
      <c r="F5" s="105"/>
      <c r="G5" s="107"/>
      <c r="I5" s="1"/>
      <c r="J5" s="25">
        <f>J4+1</f>
        <v>2</v>
      </c>
      <c r="K5" s="165">
        <f>K4-(K$4-30)/(K$3-1)</f>
        <v>399.56521739130437</v>
      </c>
      <c r="L5" s="1"/>
    </row>
    <row r="6" spans="1:12" ht="15" customHeight="1" x14ac:dyDescent="0.15">
      <c r="A6" s="99" t="s">
        <v>134</v>
      </c>
      <c r="B6" s="195" t="s">
        <v>24</v>
      </c>
      <c r="C6" s="196"/>
      <c r="D6" s="103"/>
      <c r="E6" s="106"/>
      <c r="F6" s="103"/>
      <c r="G6" s="107"/>
      <c r="I6" s="1"/>
      <c r="J6" s="25">
        <f t="shared" ref="J6:J69" si="0">J5+1</f>
        <v>3</v>
      </c>
      <c r="K6" s="165">
        <f t="shared" ref="K6:K69" si="1">K5-(K$4-30)/(K$3-1)</f>
        <v>394.13043478260875</v>
      </c>
      <c r="L6" s="1"/>
    </row>
    <row r="7" spans="1:12" ht="15" customHeight="1" x14ac:dyDescent="0.15">
      <c r="A7" s="99" t="s">
        <v>135</v>
      </c>
      <c r="B7" s="217" t="s">
        <v>161</v>
      </c>
      <c r="C7" s="218"/>
      <c r="D7" s="102"/>
      <c r="E7" s="108"/>
      <c r="F7" s="102"/>
      <c r="G7" s="109"/>
      <c r="I7" s="1"/>
      <c r="J7" s="25">
        <f t="shared" si="0"/>
        <v>4</v>
      </c>
      <c r="K7" s="165">
        <f t="shared" si="1"/>
        <v>388.69565217391312</v>
      </c>
      <c r="L7" s="1"/>
    </row>
    <row r="8" spans="1:12" ht="15" customHeight="1" x14ac:dyDescent="0.15">
      <c r="A8" s="100" t="s">
        <v>136</v>
      </c>
      <c r="B8" s="213" t="s">
        <v>137</v>
      </c>
      <c r="C8" s="213"/>
      <c r="D8" s="213" t="s">
        <v>138</v>
      </c>
      <c r="E8" s="213"/>
      <c r="F8" s="214" t="s">
        <v>148</v>
      </c>
      <c r="G8" s="115" t="s">
        <v>139</v>
      </c>
      <c r="I8" s="1"/>
      <c r="J8" s="25">
        <f t="shared" si="0"/>
        <v>5</v>
      </c>
      <c r="K8" s="165">
        <f t="shared" si="1"/>
        <v>383.26086956521749</v>
      </c>
      <c r="L8" s="1"/>
    </row>
    <row r="9" spans="1:12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1"/>
      <c r="J9" s="25">
        <f t="shared" si="0"/>
        <v>6</v>
      </c>
      <c r="K9" s="165">
        <f t="shared" si="1"/>
        <v>377.82608695652186</v>
      </c>
      <c r="L9" s="1"/>
    </row>
    <row r="10" spans="1:12" ht="15" customHeight="1" x14ac:dyDescent="0.15">
      <c r="A10" s="212"/>
      <c r="B10" s="205">
        <v>0</v>
      </c>
      <c r="C10" s="205"/>
      <c r="D10" s="205">
        <f>K2</f>
        <v>405</v>
      </c>
      <c r="E10" s="205"/>
      <c r="F10" s="200"/>
      <c r="G10" s="203"/>
      <c r="I10" s="1"/>
      <c r="J10" s="25">
        <f t="shared" si="0"/>
        <v>7</v>
      </c>
      <c r="K10" s="165">
        <f t="shared" si="1"/>
        <v>372.39130434782624</v>
      </c>
      <c r="L10" s="1"/>
    </row>
    <row r="11" spans="1:12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K3</f>
        <v>70</v>
      </c>
      <c r="I11" s="1"/>
      <c r="J11" s="25">
        <f t="shared" si="0"/>
        <v>8</v>
      </c>
      <c r="K11" s="165">
        <f t="shared" si="1"/>
        <v>366.95652173913061</v>
      </c>
      <c r="L11" s="1"/>
    </row>
    <row r="12" spans="1:12" ht="15" customHeight="1" x14ac:dyDescent="0.15">
      <c r="A12" s="61" t="s">
        <v>52</v>
      </c>
      <c r="B12" s="215" t="s">
        <v>151</v>
      </c>
      <c r="C12" s="216"/>
      <c r="D12" s="30">
        <v>23</v>
      </c>
      <c r="E12" s="77">
        <f>_xlfn.IFNA(VLOOKUP(D12,$J$4:$K$104,2,FALSE),"0")</f>
        <v>285.4347826086962</v>
      </c>
      <c r="F12" s="79">
        <f>IFERROR(LARGE((C12,E12),1),"0")</f>
        <v>285.4347826086962</v>
      </c>
      <c r="G12" s="29">
        <f>D12</f>
        <v>23</v>
      </c>
      <c r="I12" s="1"/>
      <c r="J12" s="25">
        <f t="shared" si="0"/>
        <v>9</v>
      </c>
      <c r="K12" s="165">
        <f t="shared" si="1"/>
        <v>361.52173913043498</v>
      </c>
      <c r="L12" s="1"/>
    </row>
    <row r="13" spans="1:12" ht="15" customHeight="1" x14ac:dyDescent="0.15">
      <c r="A13" s="61" t="s">
        <v>57</v>
      </c>
      <c r="B13" s="111"/>
      <c r="C13" s="112"/>
      <c r="D13" s="30">
        <v>38</v>
      </c>
      <c r="E13" s="77">
        <f t="shared" ref="E13:E20" si="2">_xlfn.IFNA(VLOOKUP(D13,$J$4:$K$104,2,FALSE),"0")</f>
        <v>203.9130434782615</v>
      </c>
      <c r="F13" s="79">
        <f>IFERROR(LARGE((C13,E13),1),"0")</f>
        <v>203.9130434782615</v>
      </c>
      <c r="G13" s="29">
        <f t="shared" ref="G13:G26" si="3">D13</f>
        <v>38</v>
      </c>
      <c r="H13" s="16"/>
      <c r="I13" s="1"/>
      <c r="J13" s="25">
        <f t="shared" si="0"/>
        <v>10</v>
      </c>
      <c r="K13" s="165">
        <f t="shared" si="1"/>
        <v>356.08695652173935</v>
      </c>
      <c r="L13" s="1"/>
    </row>
    <row r="14" spans="1:12" ht="15" customHeight="1" x14ac:dyDescent="0.15">
      <c r="A14" s="61" t="s">
        <v>162</v>
      </c>
      <c r="B14" s="111"/>
      <c r="C14" s="112"/>
      <c r="D14" s="30">
        <v>40</v>
      </c>
      <c r="E14" s="77">
        <f t="shared" si="2"/>
        <v>193.04347826087019</v>
      </c>
      <c r="F14" s="79">
        <f>IFERROR(LARGE((C14,E14),1),"0")</f>
        <v>193.04347826087019</v>
      </c>
      <c r="G14" s="29">
        <f t="shared" si="3"/>
        <v>40</v>
      </c>
      <c r="H14" s="16"/>
      <c r="I14" s="1"/>
      <c r="J14" s="25">
        <f t="shared" si="0"/>
        <v>11</v>
      </c>
      <c r="K14" s="165">
        <f t="shared" si="1"/>
        <v>350.65217391304373</v>
      </c>
      <c r="L14" s="1"/>
    </row>
    <row r="15" spans="1:12" ht="15" customHeight="1" x14ac:dyDescent="0.15">
      <c r="A15" s="61" t="s">
        <v>53</v>
      </c>
      <c r="B15" s="111"/>
      <c r="C15" s="112"/>
      <c r="D15" s="30">
        <v>44</v>
      </c>
      <c r="E15" s="77">
        <f t="shared" si="2"/>
        <v>171.30434782608756</v>
      </c>
      <c r="F15" s="79">
        <f>IFERROR(LARGE((C15,E15),1),"0")</f>
        <v>171.30434782608756</v>
      </c>
      <c r="G15" s="29">
        <f t="shared" si="3"/>
        <v>44</v>
      </c>
      <c r="H15" s="16"/>
      <c r="I15" s="1"/>
      <c r="J15" s="25">
        <f t="shared" si="0"/>
        <v>12</v>
      </c>
      <c r="K15" s="165">
        <f t="shared" si="1"/>
        <v>345.2173913043481</v>
      </c>
      <c r="L15" s="1"/>
    </row>
    <row r="16" spans="1:12" ht="15" customHeight="1" x14ac:dyDescent="0.15">
      <c r="A16" s="61" t="s">
        <v>40</v>
      </c>
      <c r="B16" s="111"/>
      <c r="C16" s="112"/>
      <c r="D16" s="30">
        <v>48</v>
      </c>
      <c r="E16" s="77">
        <f t="shared" si="2"/>
        <v>149.56521739130494</v>
      </c>
      <c r="F16" s="79">
        <f>IFERROR(LARGE((C16,E16),1),"0")</f>
        <v>149.56521739130494</v>
      </c>
      <c r="G16" s="29">
        <f t="shared" si="3"/>
        <v>48</v>
      </c>
      <c r="H16" s="16"/>
      <c r="I16" s="1"/>
      <c r="J16" s="25">
        <f t="shared" si="0"/>
        <v>13</v>
      </c>
      <c r="K16" s="165">
        <f t="shared" si="1"/>
        <v>339.78260869565247</v>
      </c>
      <c r="L16" s="1"/>
    </row>
    <row r="17" spans="1:12" x14ac:dyDescent="0.15">
      <c r="A17" s="61" t="s">
        <v>56</v>
      </c>
      <c r="B17" s="111"/>
      <c r="C17" s="112"/>
      <c r="D17" s="7">
        <v>56</v>
      </c>
      <c r="E17" s="77">
        <f t="shared" si="2"/>
        <v>106.08695652173969</v>
      </c>
      <c r="F17" s="79">
        <f>IFERROR(LARGE((C17,E17),1),"0")</f>
        <v>106.08695652173969</v>
      </c>
      <c r="G17" s="29">
        <f t="shared" si="3"/>
        <v>56</v>
      </c>
      <c r="H17" s="16"/>
      <c r="I17" s="1"/>
      <c r="J17" s="25">
        <f t="shared" si="0"/>
        <v>14</v>
      </c>
      <c r="K17" s="165">
        <f t="shared" si="1"/>
        <v>334.34782608695684</v>
      </c>
      <c r="L17" s="1"/>
    </row>
    <row r="18" spans="1:12" x14ac:dyDescent="0.15">
      <c r="A18" s="61" t="s">
        <v>38</v>
      </c>
      <c r="B18" s="111"/>
      <c r="C18" s="112"/>
      <c r="D18" s="30">
        <v>69</v>
      </c>
      <c r="E18" s="77">
        <f t="shared" si="2"/>
        <v>35.434782608696167</v>
      </c>
      <c r="F18" s="79">
        <f>IFERROR(LARGE((C18,E18),1),"0")</f>
        <v>35.434782608696167</v>
      </c>
      <c r="G18" s="29">
        <f t="shared" si="3"/>
        <v>69</v>
      </c>
      <c r="H18" s="16"/>
      <c r="I18" s="1"/>
      <c r="J18" s="25">
        <f t="shared" si="0"/>
        <v>15</v>
      </c>
      <c r="K18" s="165">
        <f t="shared" si="1"/>
        <v>328.91304347826122</v>
      </c>
      <c r="L18" s="1"/>
    </row>
    <row r="19" spans="1:12" x14ac:dyDescent="0.15">
      <c r="A19" s="61"/>
      <c r="B19" s="111"/>
      <c r="C19" s="112"/>
      <c r="D19" s="77"/>
      <c r="E19" s="77" t="str">
        <f t="shared" si="2"/>
        <v>0</v>
      </c>
      <c r="F19" s="79" t="str">
        <f>IFERROR(LARGE((C19,E19),1),"0")</f>
        <v>0</v>
      </c>
      <c r="G19" s="29">
        <f t="shared" si="3"/>
        <v>0</v>
      </c>
      <c r="H19" s="31"/>
      <c r="I19" s="1"/>
      <c r="J19" s="25">
        <f t="shared" si="0"/>
        <v>16</v>
      </c>
      <c r="K19" s="165">
        <f t="shared" si="1"/>
        <v>323.47826086956559</v>
      </c>
      <c r="L19" s="1"/>
    </row>
    <row r="20" spans="1:12" x14ac:dyDescent="0.15">
      <c r="A20" s="61"/>
      <c r="B20" s="111"/>
      <c r="C20" s="112"/>
      <c r="D20" s="77"/>
      <c r="E20" s="77" t="str">
        <f t="shared" si="2"/>
        <v>0</v>
      </c>
      <c r="F20" s="79" t="str">
        <f>IFERROR(LARGE((C20,E20),1),"0")</f>
        <v>0</v>
      </c>
      <c r="G20" s="29">
        <f t="shared" si="3"/>
        <v>0</v>
      </c>
      <c r="H20" s="31"/>
      <c r="I20" s="1"/>
      <c r="J20" s="25">
        <f t="shared" si="0"/>
        <v>17</v>
      </c>
      <c r="K20" s="165">
        <f t="shared" si="1"/>
        <v>318.04347826086996</v>
      </c>
      <c r="L20" s="1"/>
    </row>
    <row r="21" spans="1:12" x14ac:dyDescent="0.15">
      <c r="A21" s="61"/>
      <c r="B21" s="111"/>
      <c r="C21" s="112"/>
      <c r="D21" s="77"/>
      <c r="E21" s="77"/>
      <c r="F21" s="79"/>
      <c r="G21" s="29">
        <f t="shared" ref="G21" si="4">D21</f>
        <v>0</v>
      </c>
      <c r="H21" s="31"/>
      <c r="I21" s="1"/>
      <c r="J21" s="25">
        <f t="shared" si="0"/>
        <v>18</v>
      </c>
      <c r="K21" s="165">
        <f t="shared" si="1"/>
        <v>312.60869565217433</v>
      </c>
      <c r="L21" s="1"/>
    </row>
    <row r="22" spans="1:12" x14ac:dyDescent="0.15">
      <c r="A22" s="61"/>
      <c r="B22" s="111"/>
      <c r="C22" s="112"/>
      <c r="D22" s="77"/>
      <c r="E22" s="77"/>
      <c r="F22" s="79"/>
      <c r="G22" s="29">
        <f t="shared" si="3"/>
        <v>0</v>
      </c>
      <c r="H22" s="31"/>
      <c r="I22" s="1"/>
      <c r="J22" s="25">
        <f t="shared" si="0"/>
        <v>19</v>
      </c>
      <c r="K22" s="165">
        <f t="shared" si="1"/>
        <v>307.17391304347871</v>
      </c>
      <c r="L22" s="1"/>
    </row>
    <row r="23" spans="1:12" x14ac:dyDescent="0.15">
      <c r="A23" s="61"/>
      <c r="B23" s="111"/>
      <c r="C23" s="112"/>
      <c r="D23" s="77"/>
      <c r="E23" s="77"/>
      <c r="F23" s="79"/>
      <c r="G23" s="29">
        <f t="shared" si="3"/>
        <v>0</v>
      </c>
      <c r="H23" s="31"/>
      <c r="I23" s="1"/>
      <c r="J23" s="25">
        <f t="shared" si="0"/>
        <v>20</v>
      </c>
      <c r="K23" s="165">
        <f t="shared" si="1"/>
        <v>301.73913043478308</v>
      </c>
      <c r="L23" s="1"/>
    </row>
    <row r="24" spans="1:12" x14ac:dyDescent="0.15">
      <c r="A24" s="61"/>
      <c r="B24" s="111"/>
      <c r="C24" s="112"/>
      <c r="D24" s="77"/>
      <c r="E24" s="77"/>
      <c r="F24" s="79"/>
      <c r="G24" s="29">
        <f t="shared" si="3"/>
        <v>0</v>
      </c>
      <c r="H24" s="31"/>
      <c r="I24" s="1"/>
      <c r="J24" s="25">
        <f t="shared" si="0"/>
        <v>21</v>
      </c>
      <c r="K24" s="165">
        <f t="shared" si="1"/>
        <v>296.30434782608745</v>
      </c>
      <c r="L24" s="1"/>
    </row>
    <row r="25" spans="1:12" x14ac:dyDescent="0.15">
      <c r="A25" s="61"/>
      <c r="B25" s="111"/>
      <c r="C25" s="112"/>
      <c r="D25" s="77"/>
      <c r="E25" s="77"/>
      <c r="F25" s="79"/>
      <c r="G25" s="29">
        <f t="shared" si="3"/>
        <v>0</v>
      </c>
      <c r="H25" s="31"/>
      <c r="I25" s="1"/>
      <c r="J25" s="25">
        <f t="shared" si="0"/>
        <v>22</v>
      </c>
      <c r="K25" s="165">
        <f t="shared" si="1"/>
        <v>290.86956521739182</v>
      </c>
      <c r="L25" s="1"/>
    </row>
    <row r="26" spans="1:12" x14ac:dyDescent="0.15">
      <c r="A26" s="61"/>
      <c r="B26" s="113"/>
      <c r="C26" s="114"/>
      <c r="D26" s="77"/>
      <c r="E26" s="77"/>
      <c r="F26" s="79"/>
      <c r="G26" s="29">
        <f t="shared" si="3"/>
        <v>0</v>
      </c>
      <c r="H26" s="31"/>
      <c r="I26" s="1"/>
      <c r="J26" s="25">
        <f t="shared" si="0"/>
        <v>23</v>
      </c>
      <c r="K26" s="165">
        <f t="shared" si="1"/>
        <v>285.4347826086962</v>
      </c>
      <c r="L26" s="1"/>
    </row>
    <row r="27" spans="1:12" x14ac:dyDescent="0.15">
      <c r="A27" s="61"/>
      <c r="H27" s="31"/>
      <c r="I27" s="1"/>
      <c r="J27" s="25">
        <f t="shared" si="0"/>
        <v>24</v>
      </c>
      <c r="K27" s="165">
        <f t="shared" si="1"/>
        <v>280.00000000000057</v>
      </c>
      <c r="L27" s="1"/>
    </row>
    <row r="28" spans="1:12" x14ac:dyDescent="0.15">
      <c r="A28" s="61"/>
      <c r="H28" s="31"/>
      <c r="I28" s="1"/>
      <c r="J28" s="25">
        <f t="shared" si="0"/>
        <v>25</v>
      </c>
      <c r="K28" s="165">
        <f t="shared" si="1"/>
        <v>274.56521739130494</v>
      </c>
      <c r="L28" s="1"/>
    </row>
    <row r="29" spans="1:12" x14ac:dyDescent="0.15">
      <c r="A29" s="61"/>
      <c r="H29" s="16"/>
      <c r="I29" s="1"/>
      <c r="J29" s="25">
        <f t="shared" si="0"/>
        <v>26</v>
      </c>
      <c r="K29" s="165">
        <f t="shared" si="1"/>
        <v>269.13043478260931</v>
      </c>
      <c r="L29" s="1"/>
    </row>
    <row r="30" spans="1:12" x14ac:dyDescent="0.15">
      <c r="A30" s="61"/>
      <c r="H30" s="16"/>
      <c r="I30" s="1"/>
      <c r="J30" s="25">
        <f t="shared" si="0"/>
        <v>27</v>
      </c>
      <c r="K30" s="165">
        <f t="shared" si="1"/>
        <v>263.69565217391369</v>
      </c>
      <c r="L30" s="1"/>
    </row>
    <row r="31" spans="1:12" x14ac:dyDescent="0.15">
      <c r="A31" s="61"/>
      <c r="H31" s="16"/>
      <c r="I31" s="1"/>
      <c r="J31" s="25">
        <f t="shared" si="0"/>
        <v>28</v>
      </c>
      <c r="K31" s="165">
        <f t="shared" si="1"/>
        <v>258.26086956521806</v>
      </c>
      <c r="L31" s="1"/>
    </row>
    <row r="32" spans="1:12" x14ac:dyDescent="0.15">
      <c r="A32" s="61"/>
      <c r="H32" s="16"/>
      <c r="I32" s="1"/>
      <c r="J32" s="25">
        <f t="shared" si="0"/>
        <v>29</v>
      </c>
      <c r="K32" s="165">
        <f t="shared" si="1"/>
        <v>252.8260869565224</v>
      </c>
      <c r="L32" s="1"/>
    </row>
    <row r="33" spans="1:12" x14ac:dyDescent="0.15">
      <c r="A33" s="61"/>
      <c r="I33" s="1"/>
      <c r="J33" s="25">
        <f t="shared" si="0"/>
        <v>30</v>
      </c>
      <c r="K33" s="165">
        <f t="shared" si="1"/>
        <v>247.39130434782675</v>
      </c>
      <c r="L33" s="1"/>
    </row>
    <row r="34" spans="1:12" x14ac:dyDescent="0.15">
      <c r="A34" s="61"/>
      <c r="I34" s="1"/>
      <c r="J34" s="25">
        <f t="shared" si="0"/>
        <v>31</v>
      </c>
      <c r="K34" s="165">
        <f t="shared" si="1"/>
        <v>241.95652173913109</v>
      </c>
      <c r="L34" s="1"/>
    </row>
    <row r="35" spans="1:12" x14ac:dyDescent="0.15">
      <c r="A35" s="61"/>
      <c r="I35" s="1"/>
      <c r="J35" s="25">
        <f t="shared" si="0"/>
        <v>32</v>
      </c>
      <c r="K35" s="165">
        <f t="shared" si="1"/>
        <v>236.52173913043544</v>
      </c>
      <c r="L35" s="1"/>
    </row>
    <row r="36" spans="1:12" x14ac:dyDescent="0.15">
      <c r="A36" s="61"/>
      <c r="I36" s="1"/>
      <c r="J36" s="25">
        <f t="shared" si="0"/>
        <v>33</v>
      </c>
      <c r="K36" s="165">
        <f t="shared" si="1"/>
        <v>231.08695652173978</v>
      </c>
      <c r="L36" s="1"/>
    </row>
    <row r="37" spans="1:12" x14ac:dyDescent="0.15">
      <c r="A37" s="61"/>
      <c r="I37" s="1"/>
      <c r="J37" s="25">
        <f t="shared" si="0"/>
        <v>34</v>
      </c>
      <c r="K37" s="165">
        <f t="shared" si="1"/>
        <v>225.65217391304412</v>
      </c>
      <c r="L37" s="1"/>
    </row>
    <row r="38" spans="1:12" x14ac:dyDescent="0.15">
      <c r="A38" s="61"/>
      <c r="I38" s="1"/>
      <c r="J38" s="25">
        <f t="shared" si="0"/>
        <v>35</v>
      </c>
      <c r="K38" s="165">
        <f t="shared" si="1"/>
        <v>220.21739130434847</v>
      </c>
      <c r="L38" s="1"/>
    </row>
    <row r="39" spans="1:12" x14ac:dyDescent="0.15">
      <c r="A39" s="61"/>
      <c r="I39" s="1"/>
      <c r="J39" s="25">
        <f t="shared" si="0"/>
        <v>36</v>
      </c>
      <c r="K39" s="165">
        <f t="shared" si="1"/>
        <v>214.78260869565281</v>
      </c>
      <c r="L39" s="1"/>
    </row>
    <row r="40" spans="1:12" x14ac:dyDescent="0.15">
      <c r="A40" s="61"/>
      <c r="I40" s="1"/>
      <c r="J40" s="25">
        <f t="shared" si="0"/>
        <v>37</v>
      </c>
      <c r="K40" s="165">
        <f t="shared" si="1"/>
        <v>209.34782608695716</v>
      </c>
      <c r="L40" s="1"/>
    </row>
    <row r="41" spans="1:12" x14ac:dyDescent="0.15">
      <c r="A41" s="61"/>
      <c r="I41" s="1"/>
      <c r="J41" s="25">
        <f t="shared" si="0"/>
        <v>38</v>
      </c>
      <c r="K41" s="165">
        <f t="shared" si="1"/>
        <v>203.9130434782615</v>
      </c>
      <c r="L41" s="1"/>
    </row>
    <row r="42" spans="1:12" x14ac:dyDescent="0.15">
      <c r="A42" s="61"/>
      <c r="I42" s="1"/>
      <c r="J42" s="25">
        <f t="shared" si="0"/>
        <v>39</v>
      </c>
      <c r="K42" s="165">
        <f t="shared" si="1"/>
        <v>198.47826086956584</v>
      </c>
      <c r="L42" s="1"/>
    </row>
    <row r="43" spans="1:12" x14ac:dyDescent="0.15">
      <c r="A43" s="61"/>
      <c r="I43" s="1"/>
      <c r="J43" s="25">
        <f t="shared" si="0"/>
        <v>40</v>
      </c>
      <c r="K43" s="165">
        <f t="shared" si="1"/>
        <v>193.04347826087019</v>
      </c>
      <c r="L43" s="1"/>
    </row>
    <row r="44" spans="1:12" x14ac:dyDescent="0.15">
      <c r="A44" s="61"/>
      <c r="I44" s="1"/>
      <c r="J44" s="25">
        <f t="shared" si="0"/>
        <v>41</v>
      </c>
      <c r="K44" s="165">
        <f t="shared" si="1"/>
        <v>187.60869565217453</v>
      </c>
      <c r="L44" s="1"/>
    </row>
    <row r="45" spans="1:12" x14ac:dyDescent="0.15">
      <c r="A45" s="61"/>
      <c r="I45" s="1"/>
      <c r="J45" s="25">
        <f t="shared" si="0"/>
        <v>42</v>
      </c>
      <c r="K45" s="165">
        <f t="shared" si="1"/>
        <v>182.17391304347888</v>
      </c>
      <c r="L45" s="1"/>
    </row>
    <row r="46" spans="1:12" x14ac:dyDescent="0.15">
      <c r="A46" s="61"/>
      <c r="I46" s="1"/>
      <c r="J46" s="25">
        <f t="shared" si="0"/>
        <v>43</v>
      </c>
      <c r="K46" s="165">
        <f t="shared" si="1"/>
        <v>176.73913043478322</v>
      </c>
      <c r="L46" s="1"/>
    </row>
    <row r="47" spans="1:12" x14ac:dyDescent="0.15">
      <c r="A47" s="61"/>
      <c r="I47" s="1"/>
      <c r="J47" s="25">
        <f t="shared" si="0"/>
        <v>44</v>
      </c>
      <c r="K47" s="165">
        <f t="shared" si="1"/>
        <v>171.30434782608756</v>
      </c>
      <c r="L47" s="1"/>
    </row>
    <row r="48" spans="1:12" x14ac:dyDescent="0.15">
      <c r="A48" s="61"/>
      <c r="I48" s="1"/>
      <c r="J48" s="25">
        <f t="shared" si="0"/>
        <v>45</v>
      </c>
      <c r="K48" s="165">
        <f t="shared" si="1"/>
        <v>165.86956521739191</v>
      </c>
      <c r="L48" s="1"/>
    </row>
    <row r="49" spans="1:12" x14ac:dyDescent="0.15">
      <c r="A49" s="61"/>
      <c r="I49" s="1"/>
      <c r="J49" s="25">
        <f t="shared" si="0"/>
        <v>46</v>
      </c>
      <c r="K49" s="165">
        <f t="shared" si="1"/>
        <v>160.43478260869625</v>
      </c>
      <c r="L49" s="1"/>
    </row>
    <row r="50" spans="1:12" x14ac:dyDescent="0.15">
      <c r="A50" s="61"/>
      <c r="I50" s="1"/>
      <c r="J50" s="25">
        <f t="shared" si="0"/>
        <v>47</v>
      </c>
      <c r="K50" s="165">
        <f t="shared" si="1"/>
        <v>155.0000000000006</v>
      </c>
      <c r="L50" s="1"/>
    </row>
    <row r="51" spans="1:12" x14ac:dyDescent="0.15">
      <c r="A51" s="61"/>
      <c r="I51" s="1"/>
      <c r="J51" s="25">
        <f t="shared" si="0"/>
        <v>48</v>
      </c>
      <c r="K51" s="165">
        <f t="shared" si="1"/>
        <v>149.56521739130494</v>
      </c>
      <c r="L51" s="1"/>
    </row>
    <row r="52" spans="1:12" x14ac:dyDescent="0.15">
      <c r="A52" s="61"/>
      <c r="I52" s="1"/>
      <c r="J52" s="25">
        <f t="shared" si="0"/>
        <v>49</v>
      </c>
      <c r="K52" s="165">
        <f t="shared" si="1"/>
        <v>144.13043478260929</v>
      </c>
      <c r="L52" s="1"/>
    </row>
    <row r="53" spans="1:12" x14ac:dyDescent="0.15">
      <c r="A53" s="61"/>
      <c r="I53" s="1"/>
      <c r="J53" s="25">
        <f t="shared" si="0"/>
        <v>50</v>
      </c>
      <c r="K53" s="165">
        <f t="shared" si="1"/>
        <v>138.69565217391363</v>
      </c>
      <c r="L53" s="1"/>
    </row>
    <row r="54" spans="1:12" x14ac:dyDescent="0.15">
      <c r="A54" s="61"/>
      <c r="I54" s="1"/>
      <c r="J54" s="25">
        <f t="shared" si="0"/>
        <v>51</v>
      </c>
      <c r="K54" s="165">
        <f t="shared" si="1"/>
        <v>133.26086956521797</v>
      </c>
      <c r="L54" s="1"/>
    </row>
    <row r="55" spans="1:12" x14ac:dyDescent="0.15">
      <c r="A55" s="61"/>
      <c r="I55" s="1"/>
      <c r="J55" s="25">
        <f t="shared" si="0"/>
        <v>52</v>
      </c>
      <c r="K55" s="165">
        <f t="shared" si="1"/>
        <v>127.82608695652232</v>
      </c>
      <c r="L55" s="1"/>
    </row>
    <row r="56" spans="1:12" x14ac:dyDescent="0.15">
      <c r="A56" s="61"/>
      <c r="I56" s="1"/>
      <c r="J56" s="25">
        <f t="shared" si="0"/>
        <v>53</v>
      </c>
      <c r="K56" s="165">
        <f t="shared" si="1"/>
        <v>122.39130434782666</v>
      </c>
      <c r="L56" s="1"/>
    </row>
    <row r="57" spans="1:12" x14ac:dyDescent="0.15">
      <c r="A57" s="61"/>
      <c r="I57" s="1"/>
      <c r="J57" s="25">
        <f t="shared" si="0"/>
        <v>54</v>
      </c>
      <c r="K57" s="165">
        <f t="shared" si="1"/>
        <v>116.95652173913101</v>
      </c>
      <c r="L57" s="1"/>
    </row>
    <row r="58" spans="1:12" x14ac:dyDescent="0.15">
      <c r="I58" s="1"/>
      <c r="J58" s="25">
        <f t="shared" si="0"/>
        <v>55</v>
      </c>
      <c r="K58" s="165">
        <f t="shared" si="1"/>
        <v>111.52173913043535</v>
      </c>
      <c r="L58" s="1"/>
    </row>
    <row r="59" spans="1:12" x14ac:dyDescent="0.15">
      <c r="I59" s="1"/>
      <c r="J59" s="25">
        <f t="shared" si="0"/>
        <v>56</v>
      </c>
      <c r="K59" s="165">
        <f t="shared" si="1"/>
        <v>106.08695652173969</v>
      </c>
      <c r="L59" s="1"/>
    </row>
    <row r="60" spans="1:12" x14ac:dyDescent="0.15">
      <c r="I60" s="1"/>
      <c r="J60" s="25">
        <f t="shared" si="0"/>
        <v>57</v>
      </c>
      <c r="K60" s="165">
        <f t="shared" si="1"/>
        <v>100.65217391304404</v>
      </c>
      <c r="L60" s="1"/>
    </row>
    <row r="61" spans="1:12" x14ac:dyDescent="0.15">
      <c r="J61" s="25">
        <f t="shared" si="0"/>
        <v>58</v>
      </c>
      <c r="K61" s="165">
        <f t="shared" si="1"/>
        <v>95.217391304348382</v>
      </c>
    </row>
    <row r="62" spans="1:12" x14ac:dyDescent="0.15">
      <c r="J62" s="25">
        <f t="shared" si="0"/>
        <v>59</v>
      </c>
      <c r="K62" s="165">
        <f t="shared" si="1"/>
        <v>89.782608695652726</v>
      </c>
    </row>
    <row r="63" spans="1:12" x14ac:dyDescent="0.15">
      <c r="J63" s="25">
        <f t="shared" si="0"/>
        <v>60</v>
      </c>
      <c r="K63" s="165">
        <f t="shared" si="1"/>
        <v>84.34782608695707</v>
      </c>
    </row>
    <row r="64" spans="1:12" x14ac:dyDescent="0.15">
      <c r="J64" s="25">
        <f t="shared" si="0"/>
        <v>61</v>
      </c>
      <c r="K64" s="165">
        <f t="shared" si="1"/>
        <v>78.913043478261415</v>
      </c>
    </row>
    <row r="65" spans="10:11" x14ac:dyDescent="0.15">
      <c r="J65" s="25">
        <f t="shared" si="0"/>
        <v>62</v>
      </c>
      <c r="K65" s="165">
        <f t="shared" si="1"/>
        <v>73.478260869565759</v>
      </c>
    </row>
    <row r="66" spans="10:11" x14ac:dyDescent="0.15">
      <c r="J66" s="25">
        <f t="shared" si="0"/>
        <v>63</v>
      </c>
      <c r="K66" s="165">
        <f t="shared" si="1"/>
        <v>68.043478260870103</v>
      </c>
    </row>
    <row r="67" spans="10:11" x14ac:dyDescent="0.15">
      <c r="J67" s="25">
        <f t="shared" si="0"/>
        <v>64</v>
      </c>
      <c r="K67" s="165">
        <f t="shared" si="1"/>
        <v>62.608695652174447</v>
      </c>
    </row>
    <row r="68" spans="10:11" x14ac:dyDescent="0.15">
      <c r="J68" s="25">
        <f t="shared" si="0"/>
        <v>65</v>
      </c>
      <c r="K68" s="165">
        <f t="shared" si="1"/>
        <v>57.173913043478791</v>
      </c>
    </row>
    <row r="69" spans="10:11" x14ac:dyDescent="0.15">
      <c r="J69" s="25">
        <f t="shared" si="0"/>
        <v>66</v>
      </c>
      <c r="K69" s="165">
        <f t="shared" si="1"/>
        <v>51.739130434783135</v>
      </c>
    </row>
    <row r="70" spans="10:11" x14ac:dyDescent="0.15">
      <c r="J70" s="25">
        <f t="shared" ref="J70:J103" si="5">J69+1</f>
        <v>67</v>
      </c>
      <c r="K70" s="165">
        <f t="shared" ref="K70:K103" si="6">K69-(K$4-30)/(K$3-1)</f>
        <v>46.304347826087479</v>
      </c>
    </row>
    <row r="71" spans="10:11" x14ac:dyDescent="0.15">
      <c r="J71" s="25">
        <f t="shared" si="5"/>
        <v>68</v>
      </c>
      <c r="K71" s="165">
        <f t="shared" si="6"/>
        <v>40.869565217391823</v>
      </c>
    </row>
    <row r="72" spans="10:11" x14ac:dyDescent="0.15">
      <c r="J72" s="25">
        <f t="shared" si="5"/>
        <v>69</v>
      </c>
      <c r="K72" s="165">
        <f t="shared" si="6"/>
        <v>35.434782608696167</v>
      </c>
    </row>
    <row r="73" spans="10:11" x14ac:dyDescent="0.15">
      <c r="J73" s="25">
        <f t="shared" si="5"/>
        <v>70</v>
      </c>
      <c r="K73" s="165">
        <f t="shared" si="6"/>
        <v>30.000000000000515</v>
      </c>
    </row>
    <row r="74" spans="10:11" x14ac:dyDescent="0.15">
      <c r="J74" s="25">
        <f t="shared" si="5"/>
        <v>71</v>
      </c>
      <c r="K74" s="27">
        <f t="shared" si="6"/>
        <v>24.565217391304863</v>
      </c>
    </row>
    <row r="75" spans="10:11" x14ac:dyDescent="0.15">
      <c r="J75" s="25">
        <f t="shared" si="5"/>
        <v>72</v>
      </c>
      <c r="K75" s="27">
        <f t="shared" si="6"/>
        <v>19.13043478260921</v>
      </c>
    </row>
    <row r="76" spans="10:11" x14ac:dyDescent="0.15">
      <c r="J76" s="25">
        <f t="shared" si="5"/>
        <v>73</v>
      </c>
      <c r="K76" s="27">
        <f t="shared" si="6"/>
        <v>13.695652173913558</v>
      </c>
    </row>
    <row r="77" spans="10:11" x14ac:dyDescent="0.15">
      <c r="J77" s="25">
        <f t="shared" si="5"/>
        <v>74</v>
      </c>
      <c r="K77" s="27">
        <f t="shared" si="6"/>
        <v>8.2608695652179058</v>
      </c>
    </row>
    <row r="78" spans="10:11" x14ac:dyDescent="0.15">
      <c r="J78" s="25">
        <f t="shared" si="5"/>
        <v>75</v>
      </c>
      <c r="K78" s="27">
        <f t="shared" si="6"/>
        <v>2.8260869565222535</v>
      </c>
    </row>
    <row r="79" spans="10:11" x14ac:dyDescent="0.15">
      <c r="J79" s="25">
        <f t="shared" si="5"/>
        <v>76</v>
      </c>
      <c r="K79" s="27">
        <f t="shared" si="6"/>
        <v>-2.6086956521733988</v>
      </c>
    </row>
    <row r="80" spans="10:11" x14ac:dyDescent="0.15">
      <c r="J80" s="25">
        <f t="shared" si="5"/>
        <v>77</v>
      </c>
      <c r="K80" s="27">
        <f t="shared" si="6"/>
        <v>-8.0434782608690512</v>
      </c>
    </row>
    <row r="81" spans="10:11" x14ac:dyDescent="0.15">
      <c r="J81" s="25">
        <f t="shared" si="5"/>
        <v>78</v>
      </c>
      <c r="K81" s="27">
        <f t="shared" si="6"/>
        <v>-13.478260869564703</v>
      </c>
    </row>
    <row r="82" spans="10:11" x14ac:dyDescent="0.15">
      <c r="J82" s="25">
        <f t="shared" si="5"/>
        <v>79</v>
      </c>
      <c r="K82" s="27">
        <f t="shared" si="6"/>
        <v>-18.913043478260356</v>
      </c>
    </row>
    <row r="83" spans="10:11" x14ac:dyDescent="0.15">
      <c r="J83" s="25">
        <f t="shared" si="5"/>
        <v>80</v>
      </c>
      <c r="K83" s="27">
        <f t="shared" si="6"/>
        <v>-24.347826086956008</v>
      </c>
    </row>
    <row r="84" spans="10:11" x14ac:dyDescent="0.15">
      <c r="J84" s="25">
        <f t="shared" si="5"/>
        <v>81</v>
      </c>
      <c r="K84" s="27">
        <f t="shared" si="6"/>
        <v>-29.78260869565166</v>
      </c>
    </row>
    <row r="85" spans="10:11" x14ac:dyDescent="0.15">
      <c r="J85" s="25">
        <f t="shared" si="5"/>
        <v>82</v>
      </c>
      <c r="K85" s="27">
        <f t="shared" si="6"/>
        <v>-35.217391304347316</v>
      </c>
    </row>
    <row r="86" spans="10:11" x14ac:dyDescent="0.15">
      <c r="J86" s="25">
        <f t="shared" si="5"/>
        <v>83</v>
      </c>
      <c r="K86" s="27">
        <f t="shared" si="6"/>
        <v>-40.652173913042972</v>
      </c>
    </row>
    <row r="87" spans="10:11" x14ac:dyDescent="0.15">
      <c r="J87" s="25">
        <f t="shared" si="5"/>
        <v>84</v>
      </c>
      <c r="K87" s="27">
        <f t="shared" si="6"/>
        <v>-46.086956521738628</v>
      </c>
    </row>
    <row r="88" spans="10:11" x14ac:dyDescent="0.15">
      <c r="J88" s="25">
        <f t="shared" si="5"/>
        <v>85</v>
      </c>
      <c r="K88" s="27">
        <f t="shared" si="6"/>
        <v>-51.521739130434284</v>
      </c>
    </row>
    <row r="89" spans="10:11" x14ac:dyDescent="0.15">
      <c r="J89" s="25">
        <f t="shared" si="5"/>
        <v>86</v>
      </c>
      <c r="K89" s="27">
        <f t="shared" si="6"/>
        <v>-56.95652173912994</v>
      </c>
    </row>
    <row r="90" spans="10:11" x14ac:dyDescent="0.15">
      <c r="J90" s="25">
        <f t="shared" si="5"/>
        <v>87</v>
      </c>
      <c r="K90" s="27">
        <f t="shared" si="6"/>
        <v>-62.391304347825596</v>
      </c>
    </row>
    <row r="91" spans="10:11" x14ac:dyDescent="0.15">
      <c r="J91" s="25">
        <f t="shared" si="5"/>
        <v>88</v>
      </c>
      <c r="K91" s="27">
        <f t="shared" si="6"/>
        <v>-67.826086956521252</v>
      </c>
    </row>
    <row r="92" spans="10:11" x14ac:dyDescent="0.15">
      <c r="J92" s="25">
        <f t="shared" si="5"/>
        <v>89</v>
      </c>
      <c r="K92" s="27">
        <f t="shared" si="6"/>
        <v>-73.260869565216908</v>
      </c>
    </row>
    <row r="93" spans="10:11" x14ac:dyDescent="0.15">
      <c r="J93" s="25">
        <f t="shared" si="5"/>
        <v>90</v>
      </c>
      <c r="K93" s="27">
        <f t="shared" si="6"/>
        <v>-78.695652173912563</v>
      </c>
    </row>
    <row r="94" spans="10:11" x14ac:dyDescent="0.15">
      <c r="J94" s="25">
        <f t="shared" si="5"/>
        <v>91</v>
      </c>
      <c r="K94" s="27">
        <f t="shared" si="6"/>
        <v>-84.130434782608219</v>
      </c>
    </row>
    <row r="95" spans="10:11" x14ac:dyDescent="0.15">
      <c r="J95" s="25">
        <f t="shared" si="5"/>
        <v>92</v>
      </c>
      <c r="K95" s="27">
        <f t="shared" si="6"/>
        <v>-89.565217391303875</v>
      </c>
    </row>
    <row r="96" spans="10:11" x14ac:dyDescent="0.15">
      <c r="J96" s="25">
        <f t="shared" si="5"/>
        <v>93</v>
      </c>
      <c r="K96" s="27">
        <f t="shared" si="6"/>
        <v>-94.999999999999531</v>
      </c>
    </row>
    <row r="97" spans="10:11" x14ac:dyDescent="0.15">
      <c r="J97" s="25">
        <f t="shared" si="5"/>
        <v>94</v>
      </c>
      <c r="K97" s="27">
        <f t="shared" si="6"/>
        <v>-100.43478260869519</v>
      </c>
    </row>
    <row r="98" spans="10:11" x14ac:dyDescent="0.15">
      <c r="J98" s="25">
        <f t="shared" si="5"/>
        <v>95</v>
      </c>
      <c r="K98" s="27">
        <f t="shared" si="6"/>
        <v>-105.86956521739084</v>
      </c>
    </row>
    <row r="99" spans="10:11" x14ac:dyDescent="0.15">
      <c r="J99" s="25">
        <f t="shared" si="5"/>
        <v>96</v>
      </c>
      <c r="K99" s="27">
        <f t="shared" si="6"/>
        <v>-111.3043478260865</v>
      </c>
    </row>
    <row r="100" spans="10:11" x14ac:dyDescent="0.15">
      <c r="J100" s="25">
        <f t="shared" si="5"/>
        <v>97</v>
      </c>
      <c r="K100" s="27">
        <f t="shared" si="6"/>
        <v>-116.73913043478215</v>
      </c>
    </row>
    <row r="101" spans="10:11" x14ac:dyDescent="0.15">
      <c r="J101" s="25">
        <f t="shared" si="5"/>
        <v>98</v>
      </c>
      <c r="K101" s="27">
        <f t="shared" si="6"/>
        <v>-122.17391304347781</v>
      </c>
    </row>
    <row r="102" spans="10:11" x14ac:dyDescent="0.15">
      <c r="J102" s="25">
        <f t="shared" si="5"/>
        <v>99</v>
      </c>
      <c r="K102" s="27">
        <f t="shared" si="6"/>
        <v>-127.60869565217347</v>
      </c>
    </row>
    <row r="103" spans="10:11" x14ac:dyDescent="0.15">
      <c r="J103" s="25">
        <f t="shared" si="5"/>
        <v>100</v>
      </c>
      <c r="K103" s="27">
        <f t="shared" si="6"/>
        <v>-133.04347826086911</v>
      </c>
    </row>
  </sheetData>
  <mergeCells count="17">
    <mergeCell ref="A9:A10"/>
    <mergeCell ref="B9:C9"/>
    <mergeCell ref="D9:E9"/>
    <mergeCell ref="A1:G2"/>
    <mergeCell ref="J1:K1"/>
    <mergeCell ref="B3:C3"/>
    <mergeCell ref="B4:C4"/>
    <mergeCell ref="B5:C5"/>
    <mergeCell ref="B6:C6"/>
    <mergeCell ref="G9:G10"/>
    <mergeCell ref="B10:C10"/>
    <mergeCell ref="D10:E10"/>
    <mergeCell ref="B12:C12"/>
    <mergeCell ref="B7:C7"/>
    <mergeCell ref="B8:C8"/>
    <mergeCell ref="D8:E8"/>
    <mergeCell ref="F8:F10"/>
  </mergeCells>
  <conditionalFormatting sqref="A12:A34">
    <cfRule type="duplicateValues" dxfId="692" priority="13"/>
    <cfRule type="duplicateValues" dxfId="691" priority="14"/>
    <cfRule type="duplicateValues" dxfId="690" priority="15"/>
    <cfRule type="duplicateValues" dxfId="689" priority="16"/>
    <cfRule type="duplicateValues" dxfId="688" priority="17"/>
  </conditionalFormatting>
  <conditionalFormatting sqref="A26">
    <cfRule type="duplicateValues" dxfId="687" priority="12"/>
  </conditionalFormatting>
  <conditionalFormatting sqref="A35:A57">
    <cfRule type="duplicateValues" dxfId="686" priority="7"/>
    <cfRule type="duplicateValues" dxfId="685" priority="8"/>
    <cfRule type="duplicateValues" dxfId="684" priority="9"/>
    <cfRule type="duplicateValues" dxfId="683" priority="10"/>
    <cfRule type="duplicateValues" dxfId="682" priority="11"/>
  </conditionalFormatting>
  <conditionalFormatting sqref="A49">
    <cfRule type="duplicateValues" dxfId="681" priority="6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2D8B-9AF9-994B-A91C-7B726C664BE5}">
  <dimension ref="A1:N81"/>
  <sheetViews>
    <sheetView workbookViewId="0">
      <selection activeCell="B15" sqref="B15"/>
    </sheetView>
  </sheetViews>
  <sheetFormatPr baseColWidth="10" defaultColWidth="10.6640625" defaultRowHeight="14" x14ac:dyDescent="0.15"/>
  <cols>
    <col min="1" max="1" width="17.1640625" style="1" customWidth="1"/>
    <col min="2" max="2" width="10.5" style="16" customWidth="1"/>
    <col min="3" max="4" width="10.5" style="1" customWidth="1"/>
    <col min="5" max="5" width="10.5" style="16" customWidth="1"/>
    <col min="6" max="6" width="11.83203125" style="1" customWidth="1"/>
    <col min="7" max="7" width="9.1640625" style="1" customWidth="1"/>
    <col min="8" max="8" width="29" style="1" customWidth="1"/>
    <col min="9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206" t="s">
        <v>149</v>
      </c>
      <c r="B1" s="207"/>
      <c r="C1" s="207"/>
      <c r="D1" s="207"/>
      <c r="E1" s="207"/>
      <c r="F1" s="207"/>
      <c r="G1" s="208"/>
      <c r="I1" s="193" t="s">
        <v>264</v>
      </c>
      <c r="J1" s="194"/>
      <c r="K1" s="1"/>
      <c r="L1" s="193" t="s">
        <v>265</v>
      </c>
      <c r="M1" s="194"/>
      <c r="N1" s="1"/>
    </row>
    <row r="2" spans="1:14" ht="15" customHeight="1" x14ac:dyDescent="0.15">
      <c r="A2" s="209"/>
      <c r="B2" s="210"/>
      <c r="C2" s="210"/>
      <c r="D2" s="210"/>
      <c r="E2" s="210"/>
      <c r="F2" s="210"/>
      <c r="G2" s="211"/>
      <c r="I2" s="94" t="s">
        <v>147</v>
      </c>
      <c r="J2" s="97">
        <v>405</v>
      </c>
      <c r="K2" s="1"/>
      <c r="L2" s="94" t="s">
        <v>147</v>
      </c>
      <c r="M2" s="97">
        <v>570</v>
      </c>
      <c r="N2" s="1"/>
    </row>
    <row r="3" spans="1:14" ht="15" customHeight="1" x14ac:dyDescent="0.15">
      <c r="A3" s="110" t="s">
        <v>130</v>
      </c>
      <c r="B3" s="195" t="s">
        <v>256</v>
      </c>
      <c r="C3" s="196"/>
      <c r="D3" s="101"/>
      <c r="E3" s="104"/>
      <c r="F3" s="101"/>
      <c r="G3" s="107"/>
      <c r="I3" s="95" t="s">
        <v>132</v>
      </c>
      <c r="J3" s="96">
        <v>77</v>
      </c>
      <c r="K3" s="1"/>
      <c r="L3" s="95" t="s">
        <v>132</v>
      </c>
      <c r="M3" s="96">
        <v>20</v>
      </c>
      <c r="N3" s="1" t="s">
        <v>266</v>
      </c>
    </row>
    <row r="4" spans="1:14" ht="15" customHeight="1" x14ac:dyDescent="0.15">
      <c r="A4" s="99" t="s">
        <v>131</v>
      </c>
      <c r="B4" s="118" t="s">
        <v>253</v>
      </c>
      <c r="C4" s="119"/>
      <c r="D4" s="101"/>
      <c r="E4" s="104"/>
      <c r="F4" s="101"/>
      <c r="G4" s="107"/>
      <c r="I4" s="25">
        <v>1</v>
      </c>
      <c r="J4" s="27">
        <f>J2</f>
        <v>405</v>
      </c>
      <c r="K4" s="1"/>
      <c r="L4" s="25">
        <v>1</v>
      </c>
      <c r="M4" s="26">
        <v>570</v>
      </c>
      <c r="N4" s="1"/>
    </row>
    <row r="5" spans="1:14" ht="15" customHeight="1" x14ac:dyDescent="0.15">
      <c r="A5" s="99" t="s">
        <v>133</v>
      </c>
      <c r="B5" s="132" t="s">
        <v>257</v>
      </c>
      <c r="C5" s="119"/>
      <c r="D5" s="103"/>
      <c r="E5" s="105"/>
      <c r="F5" s="105"/>
      <c r="G5" s="107"/>
      <c r="I5" s="25">
        <f>I4+1</f>
        <v>2</v>
      </c>
      <c r="J5" s="27">
        <f>J4-(J$4-30)/(J$3-1)</f>
        <v>400.06578947368422</v>
      </c>
      <c r="K5" s="1"/>
      <c r="L5" s="25">
        <f>L4+1</f>
        <v>2</v>
      </c>
      <c r="M5" s="26">
        <f>M4-(M$4-$J$22)/(M$3)</f>
        <v>557.30921052631584</v>
      </c>
      <c r="N5" s="1"/>
    </row>
    <row r="6" spans="1:14" ht="15" customHeight="1" x14ac:dyDescent="0.15">
      <c r="A6" s="99" t="s">
        <v>134</v>
      </c>
      <c r="B6" s="118" t="s">
        <v>258</v>
      </c>
      <c r="C6" s="119"/>
      <c r="D6" s="103"/>
      <c r="E6" s="106"/>
      <c r="F6" s="103"/>
      <c r="G6" s="107"/>
      <c r="I6" s="25">
        <f t="shared" ref="I6:I69" si="0">I5+1</f>
        <v>3</v>
      </c>
      <c r="J6" s="27">
        <f t="shared" ref="J6:J69" si="1">J5-(J$4-30)/(J$3-1)</f>
        <v>395.13157894736844</v>
      </c>
      <c r="K6" s="1"/>
      <c r="L6" s="25">
        <f t="shared" ref="L6:L23" si="2">L5+1</f>
        <v>3</v>
      </c>
      <c r="M6" s="26">
        <f t="shared" ref="M6:M23" si="3">M5-(M$4-$J$22)/(M$3)</f>
        <v>544.61842105263167</v>
      </c>
      <c r="N6" s="1"/>
    </row>
    <row r="7" spans="1:14" ht="15" customHeight="1" x14ac:dyDescent="0.15">
      <c r="A7" s="99" t="s">
        <v>135</v>
      </c>
      <c r="B7" s="120" t="s">
        <v>161</v>
      </c>
      <c r="C7" s="121"/>
      <c r="D7" s="102"/>
      <c r="E7" s="108"/>
      <c r="F7" s="102"/>
      <c r="G7" s="109"/>
      <c r="I7" s="25">
        <f t="shared" si="0"/>
        <v>4</v>
      </c>
      <c r="J7" s="27">
        <f t="shared" si="1"/>
        <v>390.19736842105266</v>
      </c>
      <c r="K7" s="1"/>
      <c r="L7" s="25">
        <f t="shared" si="2"/>
        <v>4</v>
      </c>
      <c r="M7" s="26">
        <f t="shared" si="3"/>
        <v>531.92763157894751</v>
      </c>
      <c r="N7" s="1"/>
    </row>
    <row r="8" spans="1:14" ht="15" customHeight="1" x14ac:dyDescent="0.15">
      <c r="A8" s="100" t="s">
        <v>136</v>
      </c>
      <c r="B8" s="213" t="s">
        <v>263</v>
      </c>
      <c r="C8" s="213"/>
      <c r="D8" s="213" t="s">
        <v>262</v>
      </c>
      <c r="E8" s="213"/>
      <c r="F8" s="214" t="s">
        <v>148</v>
      </c>
      <c r="G8" s="115" t="s">
        <v>139</v>
      </c>
      <c r="I8" s="25">
        <f t="shared" si="0"/>
        <v>5</v>
      </c>
      <c r="J8" s="27">
        <f t="shared" si="1"/>
        <v>385.26315789473688</v>
      </c>
      <c r="K8" s="1"/>
      <c r="L8" s="25">
        <f t="shared" si="2"/>
        <v>5</v>
      </c>
      <c r="M8" s="26">
        <f t="shared" si="3"/>
        <v>519.23684210526335</v>
      </c>
      <c r="N8" s="1"/>
    </row>
    <row r="9" spans="1:14" ht="15" customHeight="1" x14ac:dyDescent="0.15">
      <c r="A9" s="212" t="s">
        <v>140</v>
      </c>
      <c r="B9" s="202" t="s">
        <v>147</v>
      </c>
      <c r="C9" s="202"/>
      <c r="D9" s="202" t="s">
        <v>147</v>
      </c>
      <c r="E9" s="202"/>
      <c r="F9" s="199"/>
      <c r="G9" s="203" t="s">
        <v>153</v>
      </c>
      <c r="I9" s="25">
        <f t="shared" si="0"/>
        <v>6</v>
      </c>
      <c r="J9" s="27">
        <f t="shared" si="1"/>
        <v>380.3289473684211</v>
      </c>
      <c r="K9" s="1"/>
      <c r="L9" s="25">
        <f t="shared" si="2"/>
        <v>6</v>
      </c>
      <c r="M9" s="26">
        <f t="shared" si="3"/>
        <v>506.54605263157913</v>
      </c>
      <c r="N9" s="1"/>
    </row>
    <row r="10" spans="1:14" ht="15" customHeight="1" x14ac:dyDescent="0.15">
      <c r="A10" s="212"/>
      <c r="B10" s="205">
        <f>J2</f>
        <v>405</v>
      </c>
      <c r="C10" s="205"/>
      <c r="D10" s="205">
        <f>M2</f>
        <v>570</v>
      </c>
      <c r="E10" s="205"/>
      <c r="F10" s="200"/>
      <c r="G10" s="203"/>
      <c r="I10" s="25">
        <f t="shared" si="0"/>
        <v>7</v>
      </c>
      <c r="J10" s="27">
        <f t="shared" si="1"/>
        <v>375.39473684210532</v>
      </c>
      <c r="K10" s="1"/>
      <c r="L10" s="25">
        <f t="shared" si="2"/>
        <v>7</v>
      </c>
      <c r="M10" s="26">
        <f t="shared" si="3"/>
        <v>493.85526315789491</v>
      </c>
      <c r="N10" s="1"/>
    </row>
    <row r="11" spans="1:14" ht="15" customHeight="1" x14ac:dyDescent="0.15">
      <c r="A11" s="100"/>
      <c r="B11" s="92" t="s">
        <v>139</v>
      </c>
      <c r="C11" s="93" t="s">
        <v>145</v>
      </c>
      <c r="D11" s="93" t="s">
        <v>139</v>
      </c>
      <c r="E11" s="93" t="s">
        <v>145</v>
      </c>
      <c r="F11" s="98" t="s">
        <v>141</v>
      </c>
      <c r="G11" s="93">
        <f>J3</f>
        <v>77</v>
      </c>
      <c r="I11" s="25">
        <f t="shared" si="0"/>
        <v>8</v>
      </c>
      <c r="J11" s="27">
        <f t="shared" si="1"/>
        <v>370.46052631578954</v>
      </c>
      <c r="K11" s="1"/>
      <c r="L11" s="25">
        <f t="shared" si="2"/>
        <v>8</v>
      </c>
      <c r="M11" s="26">
        <f t="shared" si="3"/>
        <v>481.16447368421069</v>
      </c>
      <c r="N11" s="1"/>
    </row>
    <row r="12" spans="1:14" ht="15" customHeight="1" x14ac:dyDescent="0.15">
      <c r="A12" s="61" t="s">
        <v>35</v>
      </c>
      <c r="B12" s="77">
        <v>9</v>
      </c>
      <c r="C12" s="77">
        <f t="shared" ref="C12:C28" si="4">_xlfn.IFNA(VLOOKUP(B12,$I$4:$J$100,2,FALSE),"0")</f>
        <v>365.52631578947376</v>
      </c>
      <c r="D12" s="77">
        <v>7</v>
      </c>
      <c r="E12" s="77">
        <f t="shared" ref="E12:E28" si="5">_xlfn.IFNA(VLOOKUP(D12,$L$4:$M$23,2,FALSE),"0")</f>
        <v>493.85526315789491</v>
      </c>
      <c r="F12" s="79">
        <f>IFERROR(LARGE((C12,E12),1),"0")</f>
        <v>493.85526315789491</v>
      </c>
      <c r="G12" s="77">
        <v>7</v>
      </c>
      <c r="I12" s="25">
        <f t="shared" si="0"/>
        <v>9</v>
      </c>
      <c r="J12" s="27">
        <f t="shared" si="1"/>
        <v>365.52631578947376</v>
      </c>
      <c r="K12" s="1"/>
      <c r="L12" s="25">
        <f t="shared" si="2"/>
        <v>9</v>
      </c>
      <c r="M12" s="26">
        <f t="shared" si="3"/>
        <v>468.47368421052647</v>
      </c>
      <c r="N12" s="1"/>
    </row>
    <row r="13" spans="1:14" ht="15" customHeight="1" x14ac:dyDescent="0.15">
      <c r="A13" s="61" t="s">
        <v>38</v>
      </c>
      <c r="B13" s="77">
        <v>8</v>
      </c>
      <c r="C13" s="77">
        <f t="shared" si="4"/>
        <v>370.46052631578954</v>
      </c>
      <c r="D13" s="77">
        <v>13</v>
      </c>
      <c r="E13" s="77">
        <f t="shared" si="5"/>
        <v>417.71052631578959</v>
      </c>
      <c r="F13" s="79">
        <f>IFERROR(LARGE((C13,E13),1),"0")</f>
        <v>417.71052631578959</v>
      </c>
      <c r="G13" s="77">
        <v>13</v>
      </c>
      <c r="H13" s="16"/>
      <c r="I13" s="25">
        <f t="shared" si="0"/>
        <v>10</v>
      </c>
      <c r="J13" s="27">
        <f t="shared" si="1"/>
        <v>360.59210526315798</v>
      </c>
      <c r="K13" s="1"/>
      <c r="L13" s="25">
        <f t="shared" si="2"/>
        <v>10</v>
      </c>
      <c r="M13" s="26">
        <f t="shared" si="3"/>
        <v>455.78289473684225</v>
      </c>
      <c r="N13" s="1"/>
    </row>
    <row r="14" spans="1:14" ht="15" customHeight="1" x14ac:dyDescent="0.15">
      <c r="A14" s="61" t="s">
        <v>52</v>
      </c>
      <c r="B14" s="77">
        <v>17</v>
      </c>
      <c r="C14" s="77">
        <f t="shared" si="4"/>
        <v>326.05263157894751</v>
      </c>
      <c r="D14" s="77">
        <v>18</v>
      </c>
      <c r="E14" s="77">
        <f t="shared" si="5"/>
        <v>354.2565789473685</v>
      </c>
      <c r="F14" s="79">
        <f>IFERROR(LARGE((C14,E14),1),"0")</f>
        <v>354.2565789473685</v>
      </c>
      <c r="G14" s="77">
        <v>18</v>
      </c>
      <c r="H14" s="16"/>
      <c r="I14" s="25">
        <f t="shared" si="0"/>
        <v>11</v>
      </c>
      <c r="J14" s="27">
        <f t="shared" si="1"/>
        <v>355.6578947368422</v>
      </c>
      <c r="K14" s="1"/>
      <c r="L14" s="25">
        <f t="shared" si="2"/>
        <v>11</v>
      </c>
      <c r="M14" s="26">
        <f t="shared" si="3"/>
        <v>443.09210526315803</v>
      </c>
      <c r="N14" s="1"/>
    </row>
    <row r="15" spans="1:14" ht="15" customHeight="1" x14ac:dyDescent="0.15">
      <c r="A15" s="61" t="s">
        <v>53</v>
      </c>
      <c r="B15" s="77">
        <v>19</v>
      </c>
      <c r="C15" s="77">
        <f t="shared" si="4"/>
        <v>316.18421052631595</v>
      </c>
      <c r="D15" s="77"/>
      <c r="E15" s="77" t="str">
        <f t="shared" si="5"/>
        <v>0</v>
      </c>
      <c r="F15" s="79">
        <f>IFERROR(LARGE((C15,E15),1),"0")</f>
        <v>316.18421052631595</v>
      </c>
      <c r="G15" s="116">
        <f t="shared" ref="G15:G28" si="6">IF(D15&lt;0,D15,B15)</f>
        <v>19</v>
      </c>
      <c r="H15" s="16"/>
      <c r="I15" s="25">
        <f t="shared" si="0"/>
        <v>12</v>
      </c>
      <c r="J15" s="27">
        <f t="shared" si="1"/>
        <v>350.72368421052641</v>
      </c>
      <c r="K15" s="1"/>
      <c r="L15" s="25">
        <f t="shared" si="2"/>
        <v>12</v>
      </c>
      <c r="M15" s="26">
        <f t="shared" si="3"/>
        <v>430.40131578947381</v>
      </c>
      <c r="N15" s="1"/>
    </row>
    <row r="16" spans="1:14" ht="15" customHeight="1" x14ac:dyDescent="0.15">
      <c r="A16" s="61" t="s">
        <v>54</v>
      </c>
      <c r="B16" s="77">
        <v>22</v>
      </c>
      <c r="C16" s="77">
        <f t="shared" si="4"/>
        <v>301.38157894736861</v>
      </c>
      <c r="D16" s="77"/>
      <c r="E16" s="77" t="str">
        <f t="shared" si="5"/>
        <v>0</v>
      </c>
      <c r="F16" s="79">
        <f>IFERROR(LARGE((C16,E16),1),"0")</f>
        <v>301.38157894736861</v>
      </c>
      <c r="G16" s="116">
        <f t="shared" si="6"/>
        <v>22</v>
      </c>
      <c r="H16" s="16"/>
      <c r="I16" s="25">
        <f t="shared" si="0"/>
        <v>13</v>
      </c>
      <c r="J16" s="27">
        <f t="shared" si="1"/>
        <v>345.78947368421063</v>
      </c>
      <c r="K16" s="1"/>
      <c r="L16" s="25">
        <f t="shared" si="2"/>
        <v>13</v>
      </c>
      <c r="M16" s="26">
        <f t="shared" si="3"/>
        <v>417.71052631578959</v>
      </c>
      <c r="N16" s="1"/>
    </row>
    <row r="17" spans="1:14" x14ac:dyDescent="0.15">
      <c r="A17" s="61" t="s">
        <v>56</v>
      </c>
      <c r="B17" s="30">
        <v>25</v>
      </c>
      <c r="C17" s="77">
        <f t="shared" si="4"/>
        <v>286.57894736842127</v>
      </c>
      <c r="D17" s="28"/>
      <c r="E17" s="77" t="str">
        <f t="shared" si="5"/>
        <v>0</v>
      </c>
      <c r="F17" s="79">
        <f>IFERROR(LARGE((C17,E17),1),"0")</f>
        <v>286.57894736842127</v>
      </c>
      <c r="G17" s="116">
        <f t="shared" si="6"/>
        <v>25</v>
      </c>
      <c r="H17" s="16"/>
      <c r="I17" s="25">
        <f t="shared" si="0"/>
        <v>14</v>
      </c>
      <c r="J17" s="27">
        <f t="shared" si="1"/>
        <v>340.85526315789485</v>
      </c>
      <c r="K17" s="1"/>
      <c r="L17" s="25">
        <f t="shared" si="2"/>
        <v>14</v>
      </c>
      <c r="M17" s="26">
        <f t="shared" si="3"/>
        <v>405.01973684210537</v>
      </c>
      <c r="N17" s="1"/>
    </row>
    <row r="18" spans="1:14" x14ac:dyDescent="0.15">
      <c r="A18" s="61" t="s">
        <v>40</v>
      </c>
      <c r="B18" s="77">
        <v>27</v>
      </c>
      <c r="C18" s="77">
        <f t="shared" si="4"/>
        <v>276.71052631578971</v>
      </c>
      <c r="D18" s="32"/>
      <c r="E18" s="77" t="str">
        <f t="shared" si="5"/>
        <v>0</v>
      </c>
      <c r="F18" s="79">
        <f>IFERROR(LARGE((C18,E18),1),"0")</f>
        <v>276.71052631578971</v>
      </c>
      <c r="G18" s="116">
        <f t="shared" si="6"/>
        <v>27</v>
      </c>
      <c r="H18" s="16"/>
      <c r="I18" s="25">
        <f t="shared" si="0"/>
        <v>15</v>
      </c>
      <c r="J18" s="27">
        <f t="shared" si="1"/>
        <v>335.92105263157907</v>
      </c>
      <c r="K18" s="1"/>
      <c r="L18" s="25">
        <f t="shared" si="2"/>
        <v>15</v>
      </c>
      <c r="M18" s="26">
        <f t="shared" si="3"/>
        <v>392.32894736842115</v>
      </c>
      <c r="N18" s="1"/>
    </row>
    <row r="19" spans="1:14" x14ac:dyDescent="0.15">
      <c r="A19" s="61" t="s">
        <v>50</v>
      </c>
      <c r="B19" s="77">
        <v>31</v>
      </c>
      <c r="C19" s="77">
        <f t="shared" si="4"/>
        <v>256.97368421052659</v>
      </c>
      <c r="D19" s="29"/>
      <c r="E19" s="77" t="str">
        <f t="shared" si="5"/>
        <v>0</v>
      </c>
      <c r="F19" s="79">
        <f>IFERROR(LARGE((C19,E19),1),"0")</f>
        <v>256.97368421052659</v>
      </c>
      <c r="G19" s="116">
        <f t="shared" si="6"/>
        <v>31</v>
      </c>
      <c r="H19" s="31"/>
      <c r="I19" s="25">
        <f t="shared" si="0"/>
        <v>16</v>
      </c>
      <c r="J19" s="27">
        <f t="shared" si="1"/>
        <v>330.98684210526329</v>
      </c>
      <c r="K19" s="1"/>
      <c r="L19" s="25">
        <f t="shared" si="2"/>
        <v>16</v>
      </c>
      <c r="M19" s="26">
        <f t="shared" si="3"/>
        <v>379.63815789473693</v>
      </c>
      <c r="N19" s="1"/>
    </row>
    <row r="20" spans="1:14" x14ac:dyDescent="0.15">
      <c r="A20" s="61" t="s">
        <v>57</v>
      </c>
      <c r="B20" s="30">
        <v>44</v>
      </c>
      <c r="C20" s="77">
        <f t="shared" si="4"/>
        <v>192.82894736842144</v>
      </c>
      <c r="D20" s="28"/>
      <c r="E20" s="77" t="str">
        <f t="shared" si="5"/>
        <v>0</v>
      </c>
      <c r="F20" s="79">
        <f>IFERROR(LARGE((C20,E20),1),"0")</f>
        <v>192.82894736842144</v>
      </c>
      <c r="G20" s="116">
        <f t="shared" si="6"/>
        <v>44</v>
      </c>
      <c r="H20" s="31"/>
      <c r="I20" s="25">
        <f t="shared" si="0"/>
        <v>17</v>
      </c>
      <c r="J20" s="27">
        <f t="shared" si="1"/>
        <v>326.05263157894751</v>
      </c>
      <c r="K20" s="1"/>
      <c r="L20" s="25">
        <f t="shared" si="2"/>
        <v>17</v>
      </c>
      <c r="M20" s="26">
        <f t="shared" si="3"/>
        <v>366.94736842105272</v>
      </c>
      <c r="N20" s="1"/>
    </row>
    <row r="21" spans="1:14" x14ac:dyDescent="0.15">
      <c r="A21" s="61" t="s">
        <v>162</v>
      </c>
      <c r="B21" s="30">
        <v>72</v>
      </c>
      <c r="C21" s="77">
        <f t="shared" si="4"/>
        <v>54.671052631579386</v>
      </c>
      <c r="D21" s="28"/>
      <c r="E21" s="77" t="str">
        <f t="shared" si="5"/>
        <v>0</v>
      </c>
      <c r="F21" s="79">
        <f>IFERROR(LARGE((C21,E21),1),"0")</f>
        <v>54.671052631579386</v>
      </c>
      <c r="G21" s="116">
        <f t="shared" si="6"/>
        <v>72</v>
      </c>
      <c r="H21" s="31"/>
      <c r="I21" s="25">
        <f t="shared" si="0"/>
        <v>18</v>
      </c>
      <c r="J21" s="27">
        <f t="shared" si="1"/>
        <v>321.11842105263173</v>
      </c>
      <c r="K21" s="1"/>
      <c r="L21" s="25">
        <f t="shared" si="2"/>
        <v>18</v>
      </c>
      <c r="M21" s="26">
        <f t="shared" si="3"/>
        <v>354.2565789473685</v>
      </c>
      <c r="N21" s="1"/>
    </row>
    <row r="22" spans="1:14" x14ac:dyDescent="0.15">
      <c r="A22" s="61"/>
      <c r="B22" s="30"/>
      <c r="C22" s="77" t="str">
        <f t="shared" si="4"/>
        <v>0</v>
      </c>
      <c r="D22" s="28"/>
      <c r="E22" s="77" t="str">
        <f t="shared" si="5"/>
        <v>0</v>
      </c>
      <c r="F22" s="79" t="str">
        <f>IFERROR(LARGE((C22,E22),1),"0")</f>
        <v>0</v>
      </c>
      <c r="G22" s="116">
        <f t="shared" si="6"/>
        <v>0</v>
      </c>
      <c r="H22" s="33"/>
      <c r="I22" s="25">
        <f t="shared" si="0"/>
        <v>19</v>
      </c>
      <c r="J22" s="27">
        <f t="shared" si="1"/>
        <v>316.18421052631595</v>
      </c>
      <c r="K22" s="1"/>
      <c r="L22" s="25">
        <f t="shared" si="2"/>
        <v>19</v>
      </c>
      <c r="M22" s="26">
        <f t="shared" si="3"/>
        <v>341.56578947368428</v>
      </c>
      <c r="N22" s="1"/>
    </row>
    <row r="23" spans="1:14" x14ac:dyDescent="0.15">
      <c r="A23" s="61"/>
      <c r="B23" s="30"/>
      <c r="C23" s="77" t="str">
        <f t="shared" si="4"/>
        <v>0</v>
      </c>
      <c r="D23" s="28"/>
      <c r="E23" s="77" t="str">
        <f t="shared" si="5"/>
        <v>0</v>
      </c>
      <c r="F23" s="79" t="str">
        <f>IFERROR(LARGE((C23,E23),1),"0")</f>
        <v>0</v>
      </c>
      <c r="G23" s="116">
        <f t="shared" si="6"/>
        <v>0</v>
      </c>
      <c r="H23" s="31"/>
      <c r="I23" s="25">
        <f t="shared" si="0"/>
        <v>20</v>
      </c>
      <c r="J23" s="27">
        <f t="shared" si="1"/>
        <v>311.25000000000017</v>
      </c>
      <c r="K23" s="1"/>
      <c r="L23" s="25">
        <f t="shared" si="2"/>
        <v>20</v>
      </c>
      <c r="M23" s="26">
        <f t="shared" si="3"/>
        <v>328.87500000000006</v>
      </c>
      <c r="N23" s="1"/>
    </row>
    <row r="24" spans="1:14" x14ac:dyDescent="0.15">
      <c r="A24" s="61"/>
      <c r="B24" s="30"/>
      <c r="C24" s="77" t="str">
        <f t="shared" si="4"/>
        <v>0</v>
      </c>
      <c r="D24" s="28"/>
      <c r="E24" s="77" t="str">
        <f t="shared" si="5"/>
        <v>0</v>
      </c>
      <c r="F24" s="79" t="str">
        <f>IFERROR(LARGE((C24,E24),1),"0")</f>
        <v>0</v>
      </c>
      <c r="G24" s="116">
        <f t="shared" si="6"/>
        <v>0</v>
      </c>
      <c r="H24" s="31"/>
      <c r="I24" s="25">
        <f t="shared" si="0"/>
        <v>21</v>
      </c>
      <c r="J24" s="27">
        <f t="shared" si="1"/>
        <v>306.31578947368439</v>
      </c>
      <c r="K24" s="1"/>
      <c r="M24" s="26"/>
      <c r="N24" s="1"/>
    </row>
    <row r="25" spans="1:14" x14ac:dyDescent="0.15">
      <c r="A25" s="61"/>
      <c r="B25" s="30"/>
      <c r="C25" s="77" t="str">
        <f t="shared" si="4"/>
        <v>0</v>
      </c>
      <c r="D25" s="28"/>
      <c r="E25" s="77" t="str">
        <f t="shared" si="5"/>
        <v>0</v>
      </c>
      <c r="F25" s="79" t="str">
        <f>IFERROR(LARGE((C25,E25),1),"0")</f>
        <v>0</v>
      </c>
      <c r="G25" s="116">
        <f t="shared" si="6"/>
        <v>0</v>
      </c>
      <c r="H25" s="31"/>
      <c r="I25" s="25">
        <f t="shared" si="0"/>
        <v>22</v>
      </c>
      <c r="J25" s="27">
        <f t="shared" si="1"/>
        <v>301.38157894736861</v>
      </c>
      <c r="K25" s="1"/>
      <c r="M25" s="14"/>
      <c r="N25" s="1"/>
    </row>
    <row r="26" spans="1:14" x14ac:dyDescent="0.15">
      <c r="A26" s="61"/>
      <c r="B26" s="30"/>
      <c r="C26" s="77" t="str">
        <f t="shared" si="4"/>
        <v>0</v>
      </c>
      <c r="D26" s="28"/>
      <c r="E26" s="77" t="str">
        <f t="shared" si="5"/>
        <v>0</v>
      </c>
      <c r="F26" s="79" t="str">
        <f>IFERROR(LARGE((C26,E26),1),"0")</f>
        <v>0</v>
      </c>
      <c r="G26" s="116">
        <f t="shared" si="6"/>
        <v>0</v>
      </c>
      <c r="H26" s="31"/>
      <c r="I26" s="25">
        <f t="shared" si="0"/>
        <v>23</v>
      </c>
      <c r="J26" s="27">
        <f t="shared" si="1"/>
        <v>296.44736842105283</v>
      </c>
      <c r="K26" s="1"/>
      <c r="M26" s="14"/>
      <c r="N26" s="1"/>
    </row>
    <row r="27" spans="1:14" x14ac:dyDescent="0.15">
      <c r="A27" s="61"/>
      <c r="B27" s="30"/>
      <c r="C27" s="77" t="str">
        <f t="shared" si="4"/>
        <v>0</v>
      </c>
      <c r="D27" s="28"/>
      <c r="E27" s="77" t="str">
        <f t="shared" si="5"/>
        <v>0</v>
      </c>
      <c r="F27" s="79" t="str">
        <f>IFERROR(LARGE((C27,E27),1),"0")</f>
        <v>0</v>
      </c>
      <c r="G27" s="116">
        <f t="shared" si="6"/>
        <v>0</v>
      </c>
      <c r="H27" s="31"/>
      <c r="I27" s="25">
        <f t="shared" si="0"/>
        <v>24</v>
      </c>
      <c r="J27" s="27">
        <f t="shared" si="1"/>
        <v>291.51315789473705</v>
      </c>
      <c r="K27" s="1"/>
      <c r="M27" s="14"/>
      <c r="N27" s="1"/>
    </row>
    <row r="28" spans="1:14" x14ac:dyDescent="0.15">
      <c r="A28" s="61"/>
      <c r="B28" s="30"/>
      <c r="C28" s="77" t="str">
        <f t="shared" si="4"/>
        <v>0</v>
      </c>
      <c r="D28" s="28"/>
      <c r="E28" s="77" t="str">
        <f t="shared" si="5"/>
        <v>0</v>
      </c>
      <c r="F28" s="79" t="str">
        <f>IFERROR(LARGE((C28,E28),1),"0")</f>
        <v>0</v>
      </c>
      <c r="G28" s="116">
        <f t="shared" si="6"/>
        <v>0</v>
      </c>
      <c r="H28" s="31"/>
      <c r="I28" s="25">
        <f t="shared" si="0"/>
        <v>25</v>
      </c>
      <c r="J28" s="27">
        <f t="shared" si="1"/>
        <v>286.57894736842127</v>
      </c>
      <c r="K28" s="1"/>
      <c r="M28" s="14"/>
      <c r="N28" s="1"/>
    </row>
    <row r="29" spans="1:14" x14ac:dyDescent="0.15">
      <c r="A29" s="61"/>
      <c r="B29" s="30"/>
      <c r="C29" s="77"/>
      <c r="D29" s="28"/>
      <c r="E29" s="77"/>
      <c r="F29" s="79"/>
      <c r="G29" s="116"/>
      <c r="H29" s="16"/>
      <c r="I29" s="25">
        <f t="shared" si="0"/>
        <v>26</v>
      </c>
      <c r="J29" s="27">
        <f t="shared" si="1"/>
        <v>281.64473684210549</v>
      </c>
      <c r="K29" s="1"/>
      <c r="M29" s="14"/>
      <c r="N29" s="1"/>
    </row>
    <row r="30" spans="1:14" x14ac:dyDescent="0.15">
      <c r="A30" s="61"/>
      <c r="B30" s="30"/>
      <c r="C30" s="77"/>
      <c r="D30" s="28"/>
      <c r="E30" s="77"/>
      <c r="F30" s="79"/>
      <c r="G30" s="116"/>
      <c r="H30" s="16"/>
      <c r="I30" s="25">
        <f t="shared" si="0"/>
        <v>27</v>
      </c>
      <c r="J30" s="27">
        <f t="shared" si="1"/>
        <v>276.71052631578971</v>
      </c>
      <c r="K30" s="1"/>
      <c r="M30" s="14"/>
      <c r="N30" s="1"/>
    </row>
    <row r="31" spans="1:14" x14ac:dyDescent="0.15">
      <c r="A31" s="61"/>
      <c r="B31" s="30"/>
      <c r="C31" s="77"/>
      <c r="D31" s="28"/>
      <c r="E31" s="77"/>
      <c r="F31" s="79"/>
      <c r="G31" s="116"/>
      <c r="H31" s="16"/>
      <c r="I31" s="25">
        <f t="shared" si="0"/>
        <v>28</v>
      </c>
      <c r="J31" s="27">
        <f t="shared" si="1"/>
        <v>271.77631578947393</v>
      </c>
      <c r="K31" s="1"/>
      <c r="M31" s="14"/>
      <c r="N31" s="1"/>
    </row>
    <row r="32" spans="1:14" x14ac:dyDescent="0.15">
      <c r="A32" s="61"/>
      <c r="H32" s="16"/>
      <c r="I32" s="25">
        <f t="shared" si="0"/>
        <v>29</v>
      </c>
      <c r="J32" s="27">
        <f t="shared" si="1"/>
        <v>266.84210526315815</v>
      </c>
      <c r="K32" s="1"/>
      <c r="M32" s="14"/>
      <c r="N32" s="1"/>
    </row>
    <row r="33" spans="1:14" x14ac:dyDescent="0.15">
      <c r="A33" s="61"/>
      <c r="I33" s="25">
        <f t="shared" si="0"/>
        <v>30</v>
      </c>
      <c r="J33" s="27">
        <f t="shared" si="1"/>
        <v>261.90789473684237</v>
      </c>
      <c r="K33" s="1"/>
      <c r="M33" s="14"/>
      <c r="N33" s="1"/>
    </row>
    <row r="34" spans="1:14" x14ac:dyDescent="0.15">
      <c r="A34" s="61"/>
      <c r="I34" s="25">
        <f t="shared" si="0"/>
        <v>31</v>
      </c>
      <c r="J34" s="27">
        <f t="shared" si="1"/>
        <v>256.97368421052659</v>
      </c>
      <c r="K34" s="1"/>
      <c r="M34" s="14"/>
      <c r="N34" s="1"/>
    </row>
    <row r="35" spans="1:14" x14ac:dyDescent="0.15">
      <c r="A35" s="61"/>
      <c r="I35" s="25">
        <f t="shared" si="0"/>
        <v>32</v>
      </c>
      <c r="J35" s="27">
        <f t="shared" si="1"/>
        <v>252.0394736842108</v>
      </c>
      <c r="K35" s="1"/>
      <c r="M35" s="14"/>
      <c r="N35" s="1"/>
    </row>
    <row r="36" spans="1:14" x14ac:dyDescent="0.15">
      <c r="A36" s="61"/>
      <c r="I36" s="25">
        <f t="shared" si="0"/>
        <v>33</v>
      </c>
      <c r="J36" s="27">
        <f t="shared" si="1"/>
        <v>247.10526315789502</v>
      </c>
      <c r="K36" s="1"/>
      <c r="M36" s="14"/>
      <c r="N36" s="1"/>
    </row>
    <row r="37" spans="1:14" x14ac:dyDescent="0.15">
      <c r="A37" s="61"/>
      <c r="I37" s="25">
        <f t="shared" si="0"/>
        <v>34</v>
      </c>
      <c r="J37" s="27">
        <f t="shared" si="1"/>
        <v>242.17105263157924</v>
      </c>
      <c r="K37" s="1"/>
      <c r="M37" s="14"/>
      <c r="N37" s="1"/>
    </row>
    <row r="38" spans="1:14" x14ac:dyDescent="0.15">
      <c r="A38" s="61"/>
      <c r="I38" s="25">
        <f t="shared" si="0"/>
        <v>35</v>
      </c>
      <c r="J38" s="27">
        <f t="shared" si="1"/>
        <v>237.23684210526346</v>
      </c>
      <c r="K38" s="1"/>
      <c r="M38" s="14"/>
      <c r="N38" s="1"/>
    </row>
    <row r="39" spans="1:14" x14ac:dyDescent="0.15">
      <c r="A39" s="61"/>
      <c r="I39" s="25">
        <f t="shared" si="0"/>
        <v>36</v>
      </c>
      <c r="J39" s="27">
        <f t="shared" si="1"/>
        <v>232.30263157894768</v>
      </c>
      <c r="K39" s="1"/>
      <c r="M39" s="14"/>
      <c r="N39" s="1"/>
    </row>
    <row r="40" spans="1:14" x14ac:dyDescent="0.15">
      <c r="A40" s="61"/>
      <c r="I40" s="25">
        <f t="shared" si="0"/>
        <v>37</v>
      </c>
      <c r="J40" s="27">
        <f t="shared" si="1"/>
        <v>227.3684210526319</v>
      </c>
      <c r="K40" s="1"/>
      <c r="M40" s="14"/>
      <c r="N40" s="1"/>
    </row>
    <row r="41" spans="1:14" x14ac:dyDescent="0.15">
      <c r="A41" s="61"/>
      <c r="I41" s="25">
        <f t="shared" si="0"/>
        <v>38</v>
      </c>
      <c r="J41" s="27">
        <f t="shared" si="1"/>
        <v>222.43421052631612</v>
      </c>
      <c r="K41" s="1"/>
      <c r="M41" s="14"/>
      <c r="N41" s="1"/>
    </row>
    <row r="42" spans="1:14" x14ac:dyDescent="0.15">
      <c r="A42" s="61"/>
      <c r="I42" s="25">
        <f t="shared" si="0"/>
        <v>39</v>
      </c>
      <c r="J42" s="27">
        <f t="shared" si="1"/>
        <v>217.50000000000034</v>
      </c>
      <c r="K42" s="1"/>
      <c r="M42" s="14"/>
      <c r="N42" s="1"/>
    </row>
    <row r="43" spans="1:14" x14ac:dyDescent="0.15">
      <c r="A43" s="61"/>
      <c r="I43" s="25">
        <f t="shared" si="0"/>
        <v>40</v>
      </c>
      <c r="J43" s="27">
        <f t="shared" si="1"/>
        <v>212.56578947368456</v>
      </c>
      <c r="K43" s="1"/>
      <c r="M43" s="14"/>
      <c r="N43" s="1"/>
    </row>
    <row r="44" spans="1:14" x14ac:dyDescent="0.15">
      <c r="A44" s="61"/>
      <c r="I44" s="25">
        <f t="shared" si="0"/>
        <v>41</v>
      </c>
      <c r="J44" s="27">
        <f t="shared" si="1"/>
        <v>207.63157894736878</v>
      </c>
      <c r="K44" s="1"/>
      <c r="M44" s="14"/>
      <c r="N44" s="1"/>
    </row>
    <row r="45" spans="1:14" x14ac:dyDescent="0.15">
      <c r="A45" s="61"/>
      <c r="I45" s="25">
        <f t="shared" si="0"/>
        <v>42</v>
      </c>
      <c r="J45" s="27">
        <f t="shared" si="1"/>
        <v>202.697368421053</v>
      </c>
      <c r="K45" s="1"/>
      <c r="M45" s="14"/>
      <c r="N45" s="1"/>
    </row>
    <row r="46" spans="1:14" x14ac:dyDescent="0.15">
      <c r="I46" s="25">
        <f t="shared" si="0"/>
        <v>43</v>
      </c>
      <c r="J46" s="27">
        <f t="shared" si="1"/>
        <v>197.76315789473722</v>
      </c>
      <c r="K46" s="1"/>
      <c r="M46" s="14"/>
      <c r="N46" s="1"/>
    </row>
    <row r="47" spans="1:14" x14ac:dyDescent="0.15">
      <c r="I47" s="25">
        <f t="shared" si="0"/>
        <v>44</v>
      </c>
      <c r="J47" s="27">
        <f t="shared" si="1"/>
        <v>192.82894736842144</v>
      </c>
      <c r="K47" s="1"/>
      <c r="M47" s="14"/>
      <c r="N47" s="1"/>
    </row>
    <row r="48" spans="1:14" x14ac:dyDescent="0.15">
      <c r="I48" s="25">
        <f t="shared" si="0"/>
        <v>45</v>
      </c>
      <c r="J48" s="27">
        <f t="shared" si="1"/>
        <v>187.89473684210566</v>
      </c>
      <c r="K48" s="1"/>
      <c r="M48" s="14"/>
      <c r="N48" s="1"/>
    </row>
    <row r="49" spans="9:14" x14ac:dyDescent="0.15">
      <c r="I49" s="25">
        <f t="shared" si="0"/>
        <v>46</v>
      </c>
      <c r="J49" s="27">
        <f t="shared" si="1"/>
        <v>182.96052631578988</v>
      </c>
      <c r="K49" s="1"/>
      <c r="M49" s="14"/>
      <c r="N49" s="1"/>
    </row>
    <row r="50" spans="9:14" x14ac:dyDescent="0.15">
      <c r="I50" s="25">
        <f t="shared" si="0"/>
        <v>47</v>
      </c>
      <c r="J50" s="27">
        <f t="shared" si="1"/>
        <v>178.0263157894741</v>
      </c>
      <c r="K50" s="1"/>
      <c r="M50" s="14"/>
      <c r="N50" s="1"/>
    </row>
    <row r="51" spans="9:14" x14ac:dyDescent="0.15">
      <c r="I51" s="25">
        <f t="shared" si="0"/>
        <v>48</v>
      </c>
      <c r="J51" s="27">
        <f t="shared" si="1"/>
        <v>173.09210526315832</v>
      </c>
      <c r="K51" s="1"/>
      <c r="M51" s="14"/>
      <c r="N51" s="1"/>
    </row>
    <row r="52" spans="9:14" x14ac:dyDescent="0.15">
      <c r="I52" s="25">
        <f t="shared" si="0"/>
        <v>49</v>
      </c>
      <c r="J52" s="27">
        <f t="shared" si="1"/>
        <v>168.15789473684254</v>
      </c>
      <c r="K52" s="1"/>
      <c r="M52" s="14"/>
      <c r="N52" s="1"/>
    </row>
    <row r="53" spans="9:14" x14ac:dyDescent="0.15">
      <c r="I53" s="25">
        <f t="shared" si="0"/>
        <v>50</v>
      </c>
      <c r="J53" s="27">
        <f t="shared" si="1"/>
        <v>163.22368421052676</v>
      </c>
      <c r="K53" s="1"/>
      <c r="M53" s="14"/>
      <c r="N53" s="1"/>
    </row>
    <row r="54" spans="9:14" x14ac:dyDescent="0.15">
      <c r="I54" s="25">
        <f t="shared" si="0"/>
        <v>51</v>
      </c>
      <c r="J54" s="27">
        <f t="shared" si="1"/>
        <v>158.28947368421098</v>
      </c>
      <c r="K54" s="1"/>
      <c r="M54" s="14"/>
      <c r="N54" s="1"/>
    </row>
    <row r="55" spans="9:14" x14ac:dyDescent="0.15">
      <c r="I55" s="25">
        <f t="shared" si="0"/>
        <v>52</v>
      </c>
      <c r="J55" s="27">
        <f t="shared" si="1"/>
        <v>153.35526315789519</v>
      </c>
      <c r="K55" s="1"/>
      <c r="M55" s="14"/>
      <c r="N55" s="1"/>
    </row>
    <row r="56" spans="9:14" x14ac:dyDescent="0.15">
      <c r="I56" s="25">
        <f t="shared" si="0"/>
        <v>53</v>
      </c>
      <c r="J56" s="27">
        <f t="shared" si="1"/>
        <v>148.42105263157941</v>
      </c>
      <c r="K56" s="1"/>
      <c r="M56" s="14"/>
      <c r="N56" s="1"/>
    </row>
    <row r="57" spans="9:14" x14ac:dyDescent="0.15">
      <c r="I57" s="25">
        <f t="shared" si="0"/>
        <v>54</v>
      </c>
      <c r="J57" s="27">
        <f t="shared" si="1"/>
        <v>143.48684210526363</v>
      </c>
      <c r="K57" s="1"/>
      <c r="M57" s="14"/>
      <c r="N57" s="1"/>
    </row>
    <row r="58" spans="9:14" x14ac:dyDescent="0.15">
      <c r="I58" s="25">
        <f t="shared" si="0"/>
        <v>55</v>
      </c>
      <c r="J58" s="27">
        <f t="shared" si="1"/>
        <v>138.55263157894785</v>
      </c>
      <c r="K58" s="1"/>
      <c r="M58" s="14"/>
      <c r="N58" s="1"/>
    </row>
    <row r="59" spans="9:14" x14ac:dyDescent="0.15">
      <c r="I59" s="25">
        <f t="shared" si="0"/>
        <v>56</v>
      </c>
      <c r="J59" s="27">
        <f t="shared" si="1"/>
        <v>133.61842105263207</v>
      </c>
      <c r="K59" s="1"/>
      <c r="M59" s="14"/>
      <c r="N59" s="1"/>
    </row>
    <row r="60" spans="9:14" x14ac:dyDescent="0.15">
      <c r="I60" s="25">
        <f t="shared" si="0"/>
        <v>57</v>
      </c>
      <c r="J60" s="27">
        <f t="shared" si="1"/>
        <v>128.68421052631629</v>
      </c>
      <c r="K60" s="1"/>
      <c r="M60" s="14"/>
      <c r="N60" s="1"/>
    </row>
    <row r="61" spans="9:14" x14ac:dyDescent="0.15">
      <c r="I61" s="25">
        <f t="shared" si="0"/>
        <v>58</v>
      </c>
      <c r="J61" s="27">
        <f t="shared" si="1"/>
        <v>123.7500000000005</v>
      </c>
    </row>
    <row r="62" spans="9:14" x14ac:dyDescent="0.15">
      <c r="I62" s="25">
        <f t="shared" si="0"/>
        <v>59</v>
      </c>
      <c r="J62" s="27">
        <f t="shared" si="1"/>
        <v>118.8157894736847</v>
      </c>
    </row>
    <row r="63" spans="9:14" x14ac:dyDescent="0.15">
      <c r="I63" s="25">
        <f t="shared" si="0"/>
        <v>60</v>
      </c>
      <c r="J63" s="27">
        <f t="shared" si="1"/>
        <v>113.88157894736891</v>
      </c>
    </row>
    <row r="64" spans="9:14" x14ac:dyDescent="0.15">
      <c r="I64" s="25">
        <f t="shared" si="0"/>
        <v>61</v>
      </c>
      <c r="J64" s="27">
        <f t="shared" si="1"/>
        <v>108.94736842105311</v>
      </c>
    </row>
    <row r="65" spans="9:10" x14ac:dyDescent="0.15">
      <c r="I65" s="25">
        <f t="shared" si="0"/>
        <v>62</v>
      </c>
      <c r="J65" s="27">
        <f t="shared" si="1"/>
        <v>104.01315789473732</v>
      </c>
    </row>
    <row r="66" spans="9:10" x14ac:dyDescent="0.15">
      <c r="I66" s="25">
        <f t="shared" si="0"/>
        <v>63</v>
      </c>
      <c r="J66" s="27">
        <f t="shared" si="1"/>
        <v>99.078947368421524</v>
      </c>
    </row>
    <row r="67" spans="9:10" x14ac:dyDescent="0.15">
      <c r="I67" s="25">
        <f t="shared" si="0"/>
        <v>64</v>
      </c>
      <c r="J67" s="27">
        <f t="shared" si="1"/>
        <v>94.144736842105729</v>
      </c>
    </row>
    <row r="68" spans="9:10" x14ac:dyDescent="0.15">
      <c r="I68" s="25">
        <f t="shared" si="0"/>
        <v>65</v>
      </c>
      <c r="J68" s="27">
        <f t="shared" si="1"/>
        <v>89.210526315789934</v>
      </c>
    </row>
    <row r="69" spans="9:10" x14ac:dyDescent="0.15">
      <c r="I69" s="25">
        <f t="shared" si="0"/>
        <v>66</v>
      </c>
      <c r="J69" s="27">
        <f t="shared" si="1"/>
        <v>84.27631578947414</v>
      </c>
    </row>
    <row r="70" spans="9:10" x14ac:dyDescent="0.15">
      <c r="I70" s="25">
        <f t="shared" ref="I70:I80" si="7">I69+1</f>
        <v>67</v>
      </c>
      <c r="J70" s="27">
        <f t="shared" ref="J70:J80" si="8">J69-(J$4-30)/(J$3-1)</f>
        <v>79.342105263158345</v>
      </c>
    </row>
    <row r="71" spans="9:10" x14ac:dyDescent="0.15">
      <c r="I71" s="25">
        <f t="shared" si="7"/>
        <v>68</v>
      </c>
      <c r="J71" s="27">
        <f t="shared" si="8"/>
        <v>74.40789473684255</v>
      </c>
    </row>
    <row r="72" spans="9:10" x14ac:dyDescent="0.15">
      <c r="I72" s="25">
        <f t="shared" si="7"/>
        <v>69</v>
      </c>
      <c r="J72" s="27">
        <f t="shared" si="8"/>
        <v>69.473684210526756</v>
      </c>
    </row>
    <row r="73" spans="9:10" x14ac:dyDescent="0.15">
      <c r="I73" s="25">
        <f t="shared" si="7"/>
        <v>70</v>
      </c>
      <c r="J73" s="27">
        <f t="shared" si="8"/>
        <v>64.539473684210961</v>
      </c>
    </row>
    <row r="74" spans="9:10" x14ac:dyDescent="0.15">
      <c r="I74" s="25">
        <f t="shared" si="7"/>
        <v>71</v>
      </c>
      <c r="J74" s="27">
        <f t="shared" si="8"/>
        <v>59.605263157895173</v>
      </c>
    </row>
    <row r="75" spans="9:10" x14ac:dyDescent="0.15">
      <c r="I75" s="25">
        <f t="shared" si="7"/>
        <v>72</v>
      </c>
      <c r="J75" s="27">
        <f t="shared" si="8"/>
        <v>54.671052631579386</v>
      </c>
    </row>
    <row r="76" spans="9:10" x14ac:dyDescent="0.15">
      <c r="I76" s="25">
        <f t="shared" si="7"/>
        <v>73</v>
      </c>
      <c r="J76" s="27">
        <f t="shared" si="8"/>
        <v>49.736842105263598</v>
      </c>
    </row>
    <row r="77" spans="9:10" x14ac:dyDescent="0.15">
      <c r="I77" s="25">
        <f t="shared" si="7"/>
        <v>74</v>
      </c>
      <c r="J77" s="27">
        <f t="shared" si="8"/>
        <v>44.80263157894781</v>
      </c>
    </row>
    <row r="78" spans="9:10" x14ac:dyDescent="0.15">
      <c r="I78" s="25">
        <f t="shared" si="7"/>
        <v>75</v>
      </c>
      <c r="J78" s="27">
        <f t="shared" si="8"/>
        <v>39.868421052632023</v>
      </c>
    </row>
    <row r="79" spans="9:10" x14ac:dyDescent="0.15">
      <c r="I79" s="25">
        <f t="shared" si="7"/>
        <v>76</v>
      </c>
      <c r="J79" s="27">
        <f t="shared" si="8"/>
        <v>34.934210526316235</v>
      </c>
    </row>
    <row r="80" spans="9:10" x14ac:dyDescent="0.15">
      <c r="I80" s="25">
        <f t="shared" si="7"/>
        <v>77</v>
      </c>
      <c r="J80" s="27">
        <f t="shared" si="8"/>
        <v>30.000000000000448</v>
      </c>
    </row>
    <row r="81" spans="9:10" x14ac:dyDescent="0.15">
      <c r="I81" s="25" t="s">
        <v>142</v>
      </c>
      <c r="J81" s="27">
        <v>0</v>
      </c>
    </row>
  </sheetData>
  <mergeCells count="13">
    <mergeCell ref="L1:M1"/>
    <mergeCell ref="B3:C3"/>
    <mergeCell ref="B8:C8"/>
    <mergeCell ref="D8:E8"/>
    <mergeCell ref="F8:F10"/>
    <mergeCell ref="B9:C9"/>
    <mergeCell ref="D9:E9"/>
    <mergeCell ref="G9:G10"/>
    <mergeCell ref="B10:C10"/>
    <mergeCell ref="D10:E10"/>
    <mergeCell ref="A1:G2"/>
    <mergeCell ref="I1:J1"/>
    <mergeCell ref="A9:A10"/>
  </mergeCells>
  <conditionalFormatting sqref="A12:A28">
    <cfRule type="duplicateValues" dxfId="680" priority="6"/>
    <cfRule type="duplicateValues" dxfId="679" priority="7"/>
    <cfRule type="duplicateValues" dxfId="678" priority="8"/>
    <cfRule type="duplicateValues" dxfId="677" priority="9"/>
    <cfRule type="duplicateValues" dxfId="676" priority="10"/>
  </conditionalFormatting>
  <conditionalFormatting sqref="A36">
    <cfRule type="duplicateValues" dxfId="675" priority="11"/>
    <cfRule type="duplicateValues" dxfId="674" priority="12"/>
    <cfRule type="duplicateValues" dxfId="673" priority="13"/>
    <cfRule type="duplicateValues" dxfId="672" priority="14"/>
    <cfRule type="duplicateValues" dxfId="671" priority="15"/>
  </conditionalFormatting>
  <conditionalFormatting sqref="A37:A39 A29:A35">
    <cfRule type="duplicateValues" dxfId="670" priority="26"/>
    <cfRule type="duplicateValues" dxfId="669" priority="27"/>
    <cfRule type="duplicateValues" dxfId="668" priority="28"/>
    <cfRule type="duplicateValues" dxfId="667" priority="29"/>
    <cfRule type="duplicateValues" dxfId="666" priority="30"/>
  </conditionalFormatting>
  <conditionalFormatting sqref="A40">
    <cfRule type="duplicateValues" dxfId="665" priority="21"/>
    <cfRule type="duplicateValues" dxfId="664" priority="22"/>
    <cfRule type="duplicateValues" dxfId="663" priority="23"/>
    <cfRule type="duplicateValues" dxfId="662" priority="24"/>
    <cfRule type="duplicateValues" dxfId="661" priority="25"/>
  </conditionalFormatting>
  <conditionalFormatting sqref="A41:A45">
    <cfRule type="duplicateValues" dxfId="660" priority="16"/>
    <cfRule type="duplicateValues" dxfId="659" priority="17"/>
    <cfRule type="duplicateValues" dxfId="658" priority="18"/>
    <cfRule type="duplicateValues" dxfId="657" priority="19"/>
    <cfRule type="duplicateValues" dxfId="656" priority="2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Ontario Rankings</vt:lpstr>
      <vt:lpstr>Finish Order</vt:lpstr>
      <vt:lpstr>SR Nats BA</vt:lpstr>
      <vt:lpstr>SR Nats SS</vt:lpstr>
      <vt:lpstr>NorAm Stoneham BA</vt:lpstr>
      <vt:lpstr>NorAm Stoneham SS</vt:lpstr>
      <vt:lpstr>JR Nat BA</vt:lpstr>
      <vt:lpstr>JR Nat SS</vt:lpstr>
      <vt:lpstr>JR+CC Halfpipe</vt:lpstr>
      <vt:lpstr>NorAm Aspen SS</vt:lpstr>
      <vt:lpstr>CC Horseshoe BA-2</vt:lpstr>
      <vt:lpstr>CC Horseshoe BA-1</vt:lpstr>
      <vt:lpstr>PROV BA</vt:lpstr>
      <vt:lpstr>PROV SS</vt:lpstr>
      <vt:lpstr>NorAm Mammoth SS</vt:lpstr>
      <vt:lpstr>TT MSLM SS-2</vt:lpstr>
      <vt:lpstr>TT MSLM SS-1</vt:lpstr>
      <vt:lpstr>CC Sun Peaks SS</vt:lpstr>
      <vt:lpstr>CC Sun Peaks BA</vt:lpstr>
      <vt:lpstr>NorAm Copper SS</vt:lpstr>
      <vt:lpstr>TT Horseshoe SS-2</vt:lpstr>
      <vt:lpstr>TT Horseshoe SS-1</vt:lpstr>
      <vt:lpstr>CC Yukon BA 2023</vt:lpstr>
      <vt:lpstr>CC Yukon SS 2023</vt:lpstr>
      <vt:lpstr>Nor-Am Template</vt:lpstr>
      <vt:lpstr>Canada Cup Template</vt:lpstr>
      <vt:lpstr>TT Template</vt:lpstr>
      <vt:lpstr>Jrs Template</vt:lpstr>
      <vt:lpstr>2023 Athletes</vt:lpstr>
      <vt:lpstr>'Ontario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Ross McManus</dc:creator>
  <cp:lastModifiedBy>Heather Ross McManus</cp:lastModifiedBy>
  <dcterms:created xsi:type="dcterms:W3CDTF">2023-12-06T23:02:22Z</dcterms:created>
  <dcterms:modified xsi:type="dcterms:W3CDTF">2024-04-20T14:05:43Z</dcterms:modified>
</cp:coreProperties>
</file>