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ather/Library/CloudStorage/GoogleDrive-heather@freestyleontario.ski/.shortcut-targets-by-id/0B8iVkmmgv_WrcWlIeU14R3REWEE/High Performance Program Committee/2024_Ontario Rankings/4_2 2024 P&amp;P Rankings Female/"/>
    </mc:Choice>
  </mc:AlternateContent>
  <xr:revisionPtr revIDLastSave="0" documentId="13_ncr:1_{0B10E6BD-9AC3-F043-8BDC-89753140CA00}" xr6:coauthVersionLast="47" xr6:coauthVersionMax="47" xr10:uidLastSave="{00000000-0000-0000-0000-000000000000}"/>
  <bookViews>
    <workbookView xWindow="3040" yWindow="500" windowWidth="18220" windowHeight="16100" tabRatio="913" activeTab="2" xr2:uid="{FF1AF7AF-8142-0B45-A46E-B48703E66428}"/>
  </bookViews>
  <sheets>
    <sheet name="Ontario Rankings" sheetId="1" r:id="rId1"/>
    <sheet name="Finish Order" sheetId="2" r:id="rId2"/>
    <sheet name="Prov BA" sheetId="17" r:id="rId3"/>
    <sheet name="Prov SS" sheetId="16" r:id="rId4"/>
    <sheet name="TT MSLM SS-2" sheetId="15" r:id="rId5"/>
    <sheet name="TT MSLM SS-1" sheetId="14" r:id="rId6"/>
    <sheet name="TT Horseshoe SS-2" sheetId="13" r:id="rId7"/>
    <sheet name="TT Horseshoe SS-1" sheetId="12" r:id="rId8"/>
    <sheet name="Nor-Am Template" sheetId="7" r:id="rId9"/>
    <sheet name="Canada Cup Template" sheetId="6" r:id="rId10"/>
    <sheet name="TT Template" sheetId="10" r:id="rId11"/>
    <sheet name="Jrs Template" sheetId="11" r:id="rId12"/>
    <sheet name="2023 Athletes" sheetId="5" r:id="rId13"/>
  </sheets>
  <definedNames>
    <definedName name="_xlnm._FilterDatabase" localSheetId="0" hidden="1">'Ontario Rankings'!$A$6:$Z$15</definedName>
    <definedName name="_xlnm.Print_Titles" localSheetId="0">'Ontario Rankings'!$E:$E,'Ontario Rankings'!$1:$5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2" l="1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K15" i="2"/>
  <c r="L14" i="2"/>
  <c r="K14" i="2"/>
  <c r="L13" i="2"/>
  <c r="K13" i="2"/>
  <c r="L12" i="2"/>
  <c r="L7" i="2"/>
  <c r="L8" i="2" s="1"/>
  <c r="K12" i="2"/>
  <c r="K7" i="2"/>
  <c r="K9" i="2" s="1"/>
  <c r="L5" i="2"/>
  <c r="K5" i="2"/>
  <c r="L4" i="2"/>
  <c r="K4" i="2"/>
  <c r="L3" i="2"/>
  <c r="K3" i="2"/>
  <c r="L2" i="2"/>
  <c r="K2" i="2"/>
  <c r="L11" i="2"/>
  <c r="K11" i="2"/>
  <c r="S14" i="1"/>
  <c r="S12" i="1"/>
  <c r="S13" i="1"/>
  <c r="S5" i="1"/>
  <c r="S4" i="1"/>
  <c r="S3" i="1"/>
  <c r="S2" i="1"/>
  <c r="R14" i="1"/>
  <c r="R12" i="1"/>
  <c r="R13" i="1"/>
  <c r="R11" i="1"/>
  <c r="R8" i="1"/>
  <c r="R10" i="1"/>
  <c r="R9" i="1"/>
  <c r="R6" i="1"/>
  <c r="R7" i="1"/>
  <c r="R5" i="1"/>
  <c r="R4" i="1"/>
  <c r="R3" i="1"/>
  <c r="R2" i="1"/>
  <c r="Q5" i="1"/>
  <c r="Q4" i="1"/>
  <c r="Q3" i="1"/>
  <c r="Q2" i="1"/>
  <c r="P5" i="1"/>
  <c r="P4" i="1"/>
  <c r="P3" i="1"/>
  <c r="P2" i="1"/>
  <c r="G26" i="17"/>
  <c r="E26" i="17"/>
  <c r="F26" i="17" s="1"/>
  <c r="G25" i="17"/>
  <c r="E25" i="17"/>
  <c r="F25" i="17" s="1"/>
  <c r="G24" i="17"/>
  <c r="F24" i="17"/>
  <c r="E24" i="17"/>
  <c r="G23" i="17"/>
  <c r="E23" i="17"/>
  <c r="F23" i="17" s="1"/>
  <c r="G22" i="17"/>
  <c r="E22" i="17"/>
  <c r="F22" i="17" s="1"/>
  <c r="G21" i="17"/>
  <c r="E21" i="17"/>
  <c r="F21" i="17" s="1"/>
  <c r="G20" i="17"/>
  <c r="F20" i="17"/>
  <c r="E20" i="17"/>
  <c r="G19" i="17"/>
  <c r="E19" i="17"/>
  <c r="F19" i="17" s="1"/>
  <c r="G18" i="17"/>
  <c r="L15" i="2" s="1"/>
  <c r="G17" i="17"/>
  <c r="G16" i="17"/>
  <c r="G15" i="17"/>
  <c r="G14" i="17"/>
  <c r="G13" i="17"/>
  <c r="G12" i="17"/>
  <c r="G11" i="17"/>
  <c r="D10" i="17"/>
  <c r="K4" i="17"/>
  <c r="E12" i="17" s="1"/>
  <c r="F12" i="17" s="1"/>
  <c r="K10" i="16"/>
  <c r="G26" i="16"/>
  <c r="E26" i="16"/>
  <c r="F26" i="16" s="1"/>
  <c r="G25" i="16"/>
  <c r="E25" i="16"/>
  <c r="F25" i="16" s="1"/>
  <c r="G24" i="16"/>
  <c r="E24" i="16"/>
  <c r="F24" i="16" s="1"/>
  <c r="G23" i="16"/>
  <c r="E23" i="16"/>
  <c r="F23" i="16" s="1"/>
  <c r="G22" i="16"/>
  <c r="E22" i="16"/>
  <c r="F22" i="16" s="1"/>
  <c r="G21" i="16"/>
  <c r="E21" i="16"/>
  <c r="F21" i="16" s="1"/>
  <c r="G20" i="16"/>
  <c r="E20" i="16"/>
  <c r="F20" i="16" s="1"/>
  <c r="G19" i="16"/>
  <c r="E19" i="16"/>
  <c r="F19" i="16" s="1"/>
  <c r="G18" i="16"/>
  <c r="E18" i="16"/>
  <c r="F18" i="16" s="1"/>
  <c r="G17" i="16"/>
  <c r="E17" i="16"/>
  <c r="F17" i="16" s="1"/>
  <c r="G16" i="16"/>
  <c r="G15" i="16"/>
  <c r="G14" i="16"/>
  <c r="G13" i="16"/>
  <c r="G12" i="16"/>
  <c r="E12" i="16"/>
  <c r="F12" i="16" s="1"/>
  <c r="G11" i="16"/>
  <c r="D10" i="16"/>
  <c r="K4" i="16"/>
  <c r="K5" i="16" s="1"/>
  <c r="J7" i="2"/>
  <c r="G11" i="15"/>
  <c r="Q14" i="1"/>
  <c r="Q12" i="1"/>
  <c r="Q6" i="1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I13" i="2"/>
  <c r="J12" i="2"/>
  <c r="I12" i="2"/>
  <c r="J11" i="2"/>
  <c r="I11" i="2"/>
  <c r="J10" i="2"/>
  <c r="I10" i="2"/>
  <c r="J9" i="2"/>
  <c r="I9" i="2"/>
  <c r="J8" i="2"/>
  <c r="I8" i="2"/>
  <c r="I7" i="2"/>
  <c r="K8" i="2" l="1"/>
  <c r="L9" i="2"/>
  <c r="K10" i="2"/>
  <c r="L10" i="2"/>
  <c r="K5" i="17"/>
  <c r="E13" i="16"/>
  <c r="F13" i="16" s="1"/>
  <c r="K6" i="16"/>
  <c r="P14" i="1"/>
  <c r="P12" i="1"/>
  <c r="P13" i="1"/>
  <c r="P6" i="1"/>
  <c r="O5" i="1"/>
  <c r="O4" i="1"/>
  <c r="O3" i="1"/>
  <c r="O2" i="1"/>
  <c r="N5" i="1"/>
  <c r="N4" i="1"/>
  <c r="N3" i="1"/>
  <c r="N2" i="1"/>
  <c r="O14" i="1"/>
  <c r="N14" i="1"/>
  <c r="O12" i="1"/>
  <c r="N12" i="1"/>
  <c r="O13" i="1"/>
  <c r="N13" i="1"/>
  <c r="O8" i="1"/>
  <c r="N8" i="1"/>
  <c r="G26" i="15"/>
  <c r="E26" i="15"/>
  <c r="F26" i="15" s="1"/>
  <c r="G25" i="15"/>
  <c r="E25" i="15"/>
  <c r="F25" i="15" s="1"/>
  <c r="G24" i="15"/>
  <c r="E24" i="15"/>
  <c r="F24" i="15" s="1"/>
  <c r="G23" i="15"/>
  <c r="E23" i="15"/>
  <c r="F23" i="15" s="1"/>
  <c r="G22" i="15"/>
  <c r="E22" i="15"/>
  <c r="F22" i="15" s="1"/>
  <c r="G21" i="15"/>
  <c r="E21" i="15"/>
  <c r="F21" i="15" s="1"/>
  <c r="G20" i="15"/>
  <c r="E20" i="15"/>
  <c r="F20" i="15" s="1"/>
  <c r="G19" i="15"/>
  <c r="E19" i="15"/>
  <c r="F19" i="15" s="1"/>
  <c r="G18" i="15"/>
  <c r="E18" i="15"/>
  <c r="F18" i="15" s="1"/>
  <c r="G17" i="15"/>
  <c r="J13" i="2" s="1"/>
  <c r="E17" i="15"/>
  <c r="F17" i="15" s="1"/>
  <c r="Q9" i="1" s="1"/>
  <c r="G16" i="15"/>
  <c r="G15" i="15"/>
  <c r="G14" i="15"/>
  <c r="G13" i="15"/>
  <c r="G12" i="15"/>
  <c r="D10" i="15"/>
  <c r="K4" i="15"/>
  <c r="K5" i="15" s="1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D10" i="14"/>
  <c r="E24" i="14"/>
  <c r="F24" i="14" s="1"/>
  <c r="K4" i="14"/>
  <c r="K5" i="14" s="1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7" i="2"/>
  <c r="G7" i="2"/>
  <c r="K6" i="17" l="1"/>
  <c r="E13" i="17"/>
  <c r="F13" i="17" s="1"/>
  <c r="S6" i="1" s="1"/>
  <c r="K7" i="16"/>
  <c r="E14" i="16"/>
  <c r="F14" i="16" s="1"/>
  <c r="E13" i="15"/>
  <c r="F13" i="15" s="1"/>
  <c r="Q10" i="1" s="1"/>
  <c r="K6" i="15"/>
  <c r="K7" i="15" s="1"/>
  <c r="E12" i="15"/>
  <c r="F12" i="15" s="1"/>
  <c r="Q7" i="1" s="1"/>
  <c r="E12" i="14"/>
  <c r="F12" i="14" s="1"/>
  <c r="P7" i="1" s="1"/>
  <c r="K6" i="14"/>
  <c r="E22" i="14"/>
  <c r="F22" i="14" s="1"/>
  <c r="E19" i="14"/>
  <c r="F19" i="14" s="1"/>
  <c r="E17" i="14"/>
  <c r="F17" i="14" s="1"/>
  <c r="E25" i="14"/>
  <c r="F25" i="14" s="1"/>
  <c r="E21" i="14"/>
  <c r="F21" i="14" s="1"/>
  <c r="E20" i="14"/>
  <c r="F20" i="14" s="1"/>
  <c r="E23" i="14"/>
  <c r="F23" i="14" s="1"/>
  <c r="E18" i="14"/>
  <c r="F18" i="14" s="1"/>
  <c r="E26" i="14"/>
  <c r="F26" i="14" s="1"/>
  <c r="K4" i="13"/>
  <c r="K5" i="13" s="1"/>
  <c r="K6" i="13" s="1"/>
  <c r="K7" i="13" s="1"/>
  <c r="K8" i="13" s="1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D10" i="13"/>
  <c r="D10" i="12"/>
  <c r="K4" i="12"/>
  <c r="K5" i="12" s="1"/>
  <c r="K6" i="12" s="1"/>
  <c r="K7" i="12" s="1"/>
  <c r="K8" i="12" s="1"/>
  <c r="E14" i="17" l="1"/>
  <c r="F14" i="17" s="1"/>
  <c r="S7" i="1" s="1"/>
  <c r="K7" i="17"/>
  <c r="E15" i="16"/>
  <c r="F15" i="16" s="1"/>
  <c r="K8" i="16"/>
  <c r="K8" i="15"/>
  <c r="E14" i="15"/>
  <c r="F14" i="15" s="1"/>
  <c r="Q8" i="1" s="1"/>
  <c r="K7" i="14"/>
  <c r="K8" i="14" s="1"/>
  <c r="E13" i="14"/>
  <c r="F13" i="14" s="1"/>
  <c r="P8" i="1" s="1"/>
  <c r="E12" i="13"/>
  <c r="F12" i="13" s="1"/>
  <c r="O6" i="1" s="1"/>
  <c r="E13" i="13"/>
  <c r="F13" i="13" s="1"/>
  <c r="O7" i="1" s="1"/>
  <c r="E15" i="13"/>
  <c r="F15" i="13" s="1"/>
  <c r="O10" i="1" s="1"/>
  <c r="E14" i="13"/>
  <c r="F14" i="13" s="1"/>
  <c r="O9" i="1" s="1"/>
  <c r="G11" i="2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12" i="11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12" i="10"/>
  <c r="F14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12" i="6"/>
  <c r="C13" i="6"/>
  <c r="F13" i="6" s="1"/>
  <c r="C14" i="6"/>
  <c r="C15" i="6"/>
  <c r="F15" i="6" s="1"/>
  <c r="C16" i="6"/>
  <c r="C17" i="6"/>
  <c r="F17" i="6" s="1"/>
  <c r="C18" i="6"/>
  <c r="F18" i="6" s="1"/>
  <c r="C19" i="6"/>
  <c r="F19" i="6" s="1"/>
  <c r="C20" i="6"/>
  <c r="F20" i="6" s="1"/>
  <c r="C21" i="6"/>
  <c r="F21" i="6" s="1"/>
  <c r="C22" i="6"/>
  <c r="F22" i="6" s="1"/>
  <c r="C23" i="6"/>
  <c r="F23" i="6" s="1"/>
  <c r="C24" i="6"/>
  <c r="F24" i="6" s="1"/>
  <c r="C25" i="6"/>
  <c r="F25" i="6" s="1"/>
  <c r="C26" i="6"/>
  <c r="F26" i="6" s="1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12" i="7"/>
  <c r="G11" i="11"/>
  <c r="G11" i="10"/>
  <c r="G11" i="7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12" i="11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12" i="10"/>
  <c r="G15" i="7"/>
  <c r="G13" i="7"/>
  <c r="G14" i="7"/>
  <c r="G16" i="7"/>
  <c r="G17" i="7"/>
  <c r="G18" i="7"/>
  <c r="G19" i="7"/>
  <c r="G20" i="7"/>
  <c r="G21" i="7"/>
  <c r="G22" i="7"/>
  <c r="G23" i="7"/>
  <c r="G24" i="7"/>
  <c r="G25" i="7"/>
  <c r="G26" i="7"/>
  <c r="G12" i="7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12" i="6"/>
  <c r="G11" i="6"/>
  <c r="D10" i="11"/>
  <c r="J5" i="11"/>
  <c r="K4" i="11"/>
  <c r="K5" i="11" s="1"/>
  <c r="K6" i="11" s="1"/>
  <c r="K7" i="11" s="1"/>
  <c r="K8" i="11" s="1"/>
  <c r="K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34" i="11" s="1"/>
  <c r="K35" i="11" s="1"/>
  <c r="K36" i="11" s="1"/>
  <c r="K37" i="11" s="1"/>
  <c r="K38" i="11" s="1"/>
  <c r="K39" i="11" s="1"/>
  <c r="K40" i="11" s="1"/>
  <c r="K41" i="11" s="1"/>
  <c r="K42" i="11" s="1"/>
  <c r="K43" i="11" s="1"/>
  <c r="K44" i="11" s="1"/>
  <c r="K45" i="11" s="1"/>
  <c r="K46" i="11" s="1"/>
  <c r="K47" i="11" s="1"/>
  <c r="K48" i="11" s="1"/>
  <c r="K49" i="11" s="1"/>
  <c r="K50" i="11" s="1"/>
  <c r="K51" i="11" s="1"/>
  <c r="K52" i="11" s="1"/>
  <c r="K53" i="11" s="1"/>
  <c r="K54" i="11" s="1"/>
  <c r="K55" i="11" s="1"/>
  <c r="K56" i="11" s="1"/>
  <c r="K57" i="11" s="1"/>
  <c r="K58" i="11" s="1"/>
  <c r="K59" i="11" s="1"/>
  <c r="K60" i="11" s="1"/>
  <c r="K61" i="11" s="1"/>
  <c r="K62" i="11" s="1"/>
  <c r="K63" i="11" s="1"/>
  <c r="K64" i="11" s="1"/>
  <c r="K65" i="11" s="1"/>
  <c r="K66" i="11" s="1"/>
  <c r="K67" i="11" s="1"/>
  <c r="K68" i="11" s="1"/>
  <c r="K69" i="11" s="1"/>
  <c r="K70" i="11" s="1"/>
  <c r="K71" i="11" s="1"/>
  <c r="K72" i="11" s="1"/>
  <c r="K73" i="11" s="1"/>
  <c r="K74" i="11" s="1"/>
  <c r="K75" i="11" s="1"/>
  <c r="K76" i="11" s="1"/>
  <c r="K77" i="11" s="1"/>
  <c r="K78" i="11" s="1"/>
  <c r="K79" i="11" s="1"/>
  <c r="K80" i="11" s="1"/>
  <c r="K81" i="11" s="1"/>
  <c r="K82" i="11" s="1"/>
  <c r="K83" i="11" s="1"/>
  <c r="K84" i="11" s="1"/>
  <c r="K85" i="11" s="1"/>
  <c r="K86" i="11" s="1"/>
  <c r="K87" i="11" s="1"/>
  <c r="K88" i="11" s="1"/>
  <c r="K89" i="11" s="1"/>
  <c r="K90" i="11" s="1"/>
  <c r="K91" i="11" s="1"/>
  <c r="K92" i="11" s="1"/>
  <c r="K93" i="11" s="1"/>
  <c r="K94" i="11" s="1"/>
  <c r="K95" i="11" s="1"/>
  <c r="K96" i="11" s="1"/>
  <c r="K97" i="11" s="1"/>
  <c r="K98" i="11" s="1"/>
  <c r="K99" i="11" s="1"/>
  <c r="K100" i="11" s="1"/>
  <c r="K101" i="11" s="1"/>
  <c r="K102" i="11" s="1"/>
  <c r="K103" i="11" s="1"/>
  <c r="K4" i="10"/>
  <c r="K5" i="10" s="1"/>
  <c r="K6" i="10" s="1"/>
  <c r="K7" i="10" s="1"/>
  <c r="K8" i="10" s="1"/>
  <c r="K9" i="10" s="1"/>
  <c r="K10" i="10" s="1"/>
  <c r="K11" i="10" s="1"/>
  <c r="K12" i="10" s="1"/>
  <c r="K13" i="10" s="1"/>
  <c r="K14" i="10" s="1"/>
  <c r="K15" i="10" s="1"/>
  <c r="K16" i="10" s="1"/>
  <c r="K17" i="10" s="1"/>
  <c r="K18" i="10" s="1"/>
  <c r="K19" i="10" s="1"/>
  <c r="K20" i="10" s="1"/>
  <c r="K21" i="10" s="1"/>
  <c r="K22" i="10" s="1"/>
  <c r="K23" i="10" s="1"/>
  <c r="K24" i="10" s="1"/>
  <c r="K25" i="10" s="1"/>
  <c r="K26" i="10" s="1"/>
  <c r="K27" i="10" s="1"/>
  <c r="K28" i="10" s="1"/>
  <c r="K29" i="10" s="1"/>
  <c r="K30" i="10" s="1"/>
  <c r="K31" i="10" s="1"/>
  <c r="K32" i="10" s="1"/>
  <c r="K33" i="10" s="1"/>
  <c r="K34" i="10" s="1"/>
  <c r="K35" i="10" s="1"/>
  <c r="K36" i="10" s="1"/>
  <c r="K37" i="10" s="1"/>
  <c r="K38" i="10" s="1"/>
  <c r="K39" i="10" s="1"/>
  <c r="K40" i="10" s="1"/>
  <c r="K41" i="10" s="1"/>
  <c r="K42" i="10" s="1"/>
  <c r="K43" i="10" s="1"/>
  <c r="K44" i="10" s="1"/>
  <c r="K45" i="10" s="1"/>
  <c r="K46" i="10" s="1"/>
  <c r="K47" i="10" s="1"/>
  <c r="K48" i="10" s="1"/>
  <c r="K49" i="10" s="1"/>
  <c r="K50" i="10" s="1"/>
  <c r="K51" i="10" s="1"/>
  <c r="K52" i="10" s="1"/>
  <c r="K53" i="10" s="1"/>
  <c r="K54" i="10" s="1"/>
  <c r="K55" i="10" s="1"/>
  <c r="K56" i="10" s="1"/>
  <c r="K57" i="10" s="1"/>
  <c r="K58" i="10" s="1"/>
  <c r="K59" i="10" s="1"/>
  <c r="K60" i="10" s="1"/>
  <c r="K61" i="10" s="1"/>
  <c r="K62" i="10" s="1"/>
  <c r="K63" i="10" s="1"/>
  <c r="K64" i="10" s="1"/>
  <c r="K65" i="10" s="1"/>
  <c r="K66" i="10" s="1"/>
  <c r="K67" i="10" s="1"/>
  <c r="K68" i="10" s="1"/>
  <c r="K69" i="10" s="1"/>
  <c r="K70" i="10" s="1"/>
  <c r="K71" i="10" s="1"/>
  <c r="K72" i="10" s="1"/>
  <c r="K73" i="10" s="1"/>
  <c r="K74" i="10" s="1"/>
  <c r="K75" i="10" s="1"/>
  <c r="K76" i="10" s="1"/>
  <c r="K77" i="10" s="1"/>
  <c r="K78" i="10" s="1"/>
  <c r="K79" i="10" s="1"/>
  <c r="K80" i="10" s="1"/>
  <c r="K81" i="10" s="1"/>
  <c r="K82" i="10" s="1"/>
  <c r="K83" i="10" s="1"/>
  <c r="K84" i="10" s="1"/>
  <c r="K85" i="10" s="1"/>
  <c r="K86" i="10" s="1"/>
  <c r="K87" i="10" s="1"/>
  <c r="K88" i="10" s="1"/>
  <c r="K89" i="10" s="1"/>
  <c r="K90" i="10" s="1"/>
  <c r="K91" i="10" s="1"/>
  <c r="K92" i="10" s="1"/>
  <c r="K93" i="10" s="1"/>
  <c r="K94" i="10" s="1"/>
  <c r="K95" i="10" s="1"/>
  <c r="K96" i="10" s="1"/>
  <c r="K97" i="10" s="1"/>
  <c r="K98" i="10" s="1"/>
  <c r="K99" i="10" s="1"/>
  <c r="K100" i="10" s="1"/>
  <c r="K101" i="10" s="1"/>
  <c r="K102" i="10" s="1"/>
  <c r="K103" i="10" s="1"/>
  <c r="J5" i="10"/>
  <c r="J6" i="10" s="1"/>
  <c r="J7" i="10" s="1"/>
  <c r="J8" i="10" s="1"/>
  <c r="J9" i="10" s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J63" i="10" s="1"/>
  <c r="J64" i="10" s="1"/>
  <c r="J65" i="10" s="1"/>
  <c r="J66" i="10" s="1"/>
  <c r="J67" i="10" s="1"/>
  <c r="J68" i="10" s="1"/>
  <c r="J69" i="10" s="1"/>
  <c r="J70" i="10" s="1"/>
  <c r="J71" i="10" s="1"/>
  <c r="J72" i="10" s="1"/>
  <c r="J73" i="10" s="1"/>
  <c r="J74" i="10" s="1"/>
  <c r="J75" i="10" s="1"/>
  <c r="J76" i="10" s="1"/>
  <c r="J77" i="10" s="1"/>
  <c r="J78" i="10" s="1"/>
  <c r="J79" i="10" s="1"/>
  <c r="J80" i="10" s="1"/>
  <c r="J81" i="10" s="1"/>
  <c r="J82" i="10" s="1"/>
  <c r="J83" i="10" s="1"/>
  <c r="J84" i="10" s="1"/>
  <c r="J85" i="10" s="1"/>
  <c r="J86" i="10" s="1"/>
  <c r="J87" i="10" s="1"/>
  <c r="J88" i="10" s="1"/>
  <c r="J89" i="10" s="1"/>
  <c r="J90" i="10" s="1"/>
  <c r="J91" i="10" s="1"/>
  <c r="J92" i="10" s="1"/>
  <c r="J93" i="10" s="1"/>
  <c r="J94" i="10" s="1"/>
  <c r="J95" i="10" s="1"/>
  <c r="J96" i="10" s="1"/>
  <c r="J97" i="10" s="1"/>
  <c r="J98" i="10" s="1"/>
  <c r="J99" i="10" s="1"/>
  <c r="J100" i="10" s="1"/>
  <c r="J101" i="10" s="1"/>
  <c r="J102" i="10" s="1"/>
  <c r="J103" i="10" s="1"/>
  <c r="D10" i="10"/>
  <c r="D10" i="6"/>
  <c r="D10" i="7"/>
  <c r="M4" i="7"/>
  <c r="M5" i="7" s="1"/>
  <c r="M6" i="7" s="1"/>
  <c r="M7" i="7" s="1"/>
  <c r="M8" i="7" s="1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B10" i="7"/>
  <c r="L5" i="7"/>
  <c r="I5" i="7"/>
  <c r="I6" i="7" s="1"/>
  <c r="J4" i="7"/>
  <c r="J5" i="7" s="1"/>
  <c r="J6" i="7" s="1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75" i="7" s="1"/>
  <c r="J76" i="7" s="1"/>
  <c r="J77" i="7" s="1"/>
  <c r="J78" i="7" s="1"/>
  <c r="J79" i="7" s="1"/>
  <c r="J80" i="7" s="1"/>
  <c r="J81" i="7" s="1"/>
  <c r="J82" i="7" s="1"/>
  <c r="J83" i="7" s="1"/>
  <c r="J84" i="7" s="1"/>
  <c r="J85" i="7" s="1"/>
  <c r="J86" i="7" s="1"/>
  <c r="J87" i="7" s="1"/>
  <c r="J88" i="7" s="1"/>
  <c r="J89" i="7" s="1"/>
  <c r="J90" i="7" s="1"/>
  <c r="J91" i="7" s="1"/>
  <c r="J92" i="7" s="1"/>
  <c r="J93" i="7" s="1"/>
  <c r="J94" i="7" s="1"/>
  <c r="J95" i="7" s="1"/>
  <c r="J96" i="7" s="1"/>
  <c r="J97" i="7" s="1"/>
  <c r="J98" i="7" s="1"/>
  <c r="J99" i="7" s="1"/>
  <c r="J100" i="7" s="1"/>
  <c r="J101" i="7" s="1"/>
  <c r="J102" i="7" s="1"/>
  <c r="J103" i="7" s="1"/>
  <c r="B10" i="6"/>
  <c r="J4" i="6"/>
  <c r="J5" i="6" s="1"/>
  <c r="J6" i="6" s="1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J60" i="6" s="1"/>
  <c r="M5" i="6"/>
  <c r="M6" i="6" s="1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L5" i="6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I5" i="6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I54" i="6" s="1"/>
  <c r="I55" i="6" s="1"/>
  <c r="I56" i="6" s="1"/>
  <c r="I57" i="6" s="1"/>
  <c r="I58" i="6" s="1"/>
  <c r="I59" i="6" s="1"/>
  <c r="I60" i="6" s="1"/>
  <c r="K8" i="17" l="1"/>
  <c r="E15" i="17"/>
  <c r="F15" i="17" s="1"/>
  <c r="S11" i="1" s="1"/>
  <c r="E16" i="16"/>
  <c r="F16" i="16" s="1"/>
  <c r="K9" i="16"/>
  <c r="K9" i="15"/>
  <c r="E15" i="15"/>
  <c r="F15" i="15" s="1"/>
  <c r="Q13" i="1" s="1"/>
  <c r="E16" i="14"/>
  <c r="F16" i="14" s="1"/>
  <c r="P11" i="1" s="1"/>
  <c r="E14" i="14"/>
  <c r="F14" i="14" s="1"/>
  <c r="P9" i="1" s="1"/>
  <c r="F16" i="6"/>
  <c r="C12" i="6"/>
  <c r="F12" i="6" s="1"/>
  <c r="J6" i="11"/>
  <c r="L6" i="7"/>
  <c r="I7" i="7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H11" i="2"/>
  <c r="G9" i="2"/>
  <c r="E16" i="17" l="1"/>
  <c r="F16" i="17" s="1"/>
  <c r="S10" i="1" s="1"/>
  <c r="K9" i="17"/>
  <c r="K13" i="1"/>
  <c r="J13" i="1"/>
  <c r="I13" i="1"/>
  <c r="E16" i="15"/>
  <c r="F16" i="15" s="1"/>
  <c r="Q11" i="1" s="1"/>
  <c r="E15" i="14"/>
  <c r="F15" i="14" s="1"/>
  <c r="P10" i="1" s="1"/>
  <c r="E16" i="13"/>
  <c r="F16" i="13" s="1"/>
  <c r="O11" i="1" s="1"/>
  <c r="E17" i="13"/>
  <c r="F17" i="13" s="1"/>
  <c r="I12" i="1"/>
  <c r="J7" i="11"/>
  <c r="L7" i="7"/>
  <c r="G10" i="2"/>
  <c r="G8" i="2"/>
  <c r="H8" i="2"/>
  <c r="H9" i="2"/>
  <c r="H10" i="2"/>
  <c r="E17" i="17" l="1"/>
  <c r="F17" i="17" s="1"/>
  <c r="S8" i="1" s="1"/>
  <c r="K10" i="17"/>
  <c r="E18" i="17" s="1"/>
  <c r="F18" i="17" s="1"/>
  <c r="S9" i="1" s="1"/>
  <c r="E18" i="13"/>
  <c r="F18" i="13" s="1"/>
  <c r="K12" i="1"/>
  <c r="J12" i="1"/>
  <c r="J8" i="11"/>
  <c r="L8" i="7"/>
  <c r="L13" i="1"/>
  <c r="I8" i="1" l="1"/>
  <c r="K8" i="1"/>
  <c r="J8" i="1"/>
  <c r="L12" i="1"/>
  <c r="J9" i="11"/>
  <c r="L9" i="7"/>
  <c r="L8" i="1" l="1"/>
  <c r="E19" i="13"/>
  <c r="F19" i="13" s="1"/>
  <c r="E20" i="13"/>
  <c r="F20" i="13" s="1"/>
  <c r="K14" i="1"/>
  <c r="J14" i="1"/>
  <c r="I14" i="1"/>
  <c r="J10" i="11"/>
  <c r="L10" i="7"/>
  <c r="E24" i="12" l="1"/>
  <c r="F24" i="12" s="1"/>
  <c r="E13" i="12"/>
  <c r="F13" i="12" s="1"/>
  <c r="N7" i="1" s="1"/>
  <c r="E19" i="12"/>
  <c r="F19" i="12" s="1"/>
  <c r="E17" i="12"/>
  <c r="F17" i="12" s="1"/>
  <c r="L14" i="1"/>
  <c r="J11" i="11"/>
  <c r="L11" i="7"/>
  <c r="K7" i="1" l="1"/>
  <c r="I7" i="1"/>
  <c r="J7" i="1"/>
  <c r="E22" i="13"/>
  <c r="F22" i="13" s="1"/>
  <c r="E21" i="13"/>
  <c r="F21" i="13" s="1"/>
  <c r="E22" i="12"/>
  <c r="F22" i="12" s="1"/>
  <c r="E14" i="12"/>
  <c r="F14" i="12" s="1"/>
  <c r="N9" i="1" s="1"/>
  <c r="E15" i="12"/>
  <c r="F15" i="12" s="1"/>
  <c r="N10" i="1" s="1"/>
  <c r="E26" i="12"/>
  <c r="F26" i="12" s="1"/>
  <c r="E12" i="12"/>
  <c r="F12" i="12" s="1"/>
  <c r="N6" i="1" s="1"/>
  <c r="E20" i="12"/>
  <c r="F20" i="12" s="1"/>
  <c r="E16" i="12"/>
  <c r="F16" i="12" s="1"/>
  <c r="N11" i="1" s="1"/>
  <c r="E18" i="12"/>
  <c r="F18" i="12" s="1"/>
  <c r="E23" i="12"/>
  <c r="F23" i="12" s="1"/>
  <c r="E21" i="12"/>
  <c r="F21" i="12" s="1"/>
  <c r="E25" i="12"/>
  <c r="F25" i="12" s="1"/>
  <c r="J12" i="11"/>
  <c r="L12" i="7"/>
  <c r="I10" i="1" l="1"/>
  <c r="J10" i="1"/>
  <c r="K10" i="1"/>
  <c r="K6" i="1"/>
  <c r="I6" i="1"/>
  <c r="J6" i="1"/>
  <c r="K9" i="1"/>
  <c r="I9" i="1"/>
  <c r="J9" i="1"/>
  <c r="K11" i="1"/>
  <c r="I11" i="1"/>
  <c r="J11" i="1"/>
  <c r="L7" i="1"/>
  <c r="E23" i="13"/>
  <c r="F23" i="13" s="1"/>
  <c r="J13" i="11"/>
  <c r="L13" i="7"/>
  <c r="L6" i="1" l="1"/>
  <c r="L11" i="1"/>
  <c r="L9" i="1"/>
  <c r="J14" i="11"/>
  <c r="L14" i="7"/>
  <c r="L15" i="7" s="1"/>
  <c r="L16" i="7" s="1"/>
  <c r="L17" i="7" s="1"/>
  <c r="L18" i="7" s="1"/>
  <c r="L19" i="7" s="1"/>
  <c r="L20" i="7" s="1"/>
  <c r="L21" i="7" s="1"/>
  <c r="L22" i="7" s="1"/>
  <c r="L23" i="7" s="1"/>
  <c r="E26" i="13" l="1"/>
  <c r="F26" i="13" s="1"/>
  <c r="E24" i="13"/>
  <c r="F24" i="13" s="1"/>
  <c r="E25" i="13"/>
  <c r="F25" i="13" s="1"/>
  <c r="J15" i="11"/>
  <c r="J16" i="11" s="1"/>
  <c r="J17" i="11" s="1"/>
  <c r="J18" i="11" s="1"/>
  <c r="J19" i="11" s="1"/>
  <c r="J20" i="11" s="1"/>
  <c r="J21" i="11" s="1"/>
  <c r="J22" i="11" s="1"/>
  <c r="J23" i="11" s="1"/>
  <c r="J24" i="11" l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J80" i="11" s="1"/>
  <c r="J81" i="11" s="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L10" i="1" l="1"/>
  <c r="H9" i="1" l="1"/>
  <c r="G9" i="1" s="1"/>
  <c r="H8" i="1"/>
  <c r="G8" i="1" s="1"/>
  <c r="H10" i="1"/>
  <c r="G10" i="1" s="1"/>
  <c r="H7" i="1"/>
  <c r="G7" i="1" s="1"/>
  <c r="H11" i="1"/>
  <c r="G11" i="1" s="1"/>
  <c r="H12" i="1"/>
  <c r="G12" i="1" s="1"/>
  <c r="F19" i="2" s="1"/>
  <c r="H14" i="1"/>
  <c r="G14" i="1" s="1"/>
  <c r="F20" i="2" s="1"/>
  <c r="F21" i="2"/>
  <c r="H13" i="1"/>
  <c r="G13" i="1" s="1"/>
  <c r="H6" i="1"/>
  <c r="G6" i="1" s="1"/>
  <c r="F26" i="2"/>
  <c r="F18" i="2" l="1"/>
  <c r="F17" i="2"/>
  <c r="F13" i="2"/>
  <c r="F12" i="2"/>
  <c r="F15" i="2"/>
  <c r="F14" i="2"/>
  <c r="F16" i="2"/>
  <c r="F27" i="2"/>
  <c r="F24" i="2"/>
  <c r="F22" i="2"/>
  <c r="F23" i="2"/>
  <c r="F25" i="2"/>
</calcChain>
</file>

<file path=xl/sharedStrings.xml><?xml version="1.0" encoding="utf-8"?>
<sst xmlns="http://schemas.openxmlformats.org/spreadsheetml/2006/main" count="703" uniqueCount="162">
  <si>
    <t>FREESTYLE  ONTARIO</t>
  </si>
  <si>
    <t>Event Name</t>
  </si>
  <si>
    <t>Canada Cup</t>
  </si>
  <si>
    <t>GENDER</t>
  </si>
  <si>
    <t>2022-23 ONTARIO RANKINGS</t>
  </si>
  <si>
    <t>Location</t>
  </si>
  <si>
    <t>FO License
2023-24
Nov 24</t>
  </si>
  <si>
    <t>ON</t>
  </si>
  <si>
    <t>Rank</t>
  </si>
  <si>
    <t>TOP</t>
  </si>
  <si>
    <t xml:space="preserve">SUM OF </t>
  </si>
  <si>
    <t>Date</t>
  </si>
  <si>
    <t>Club/Team</t>
  </si>
  <si>
    <t>YOB</t>
  </si>
  <si>
    <t>2023-24
Age Cat</t>
  </si>
  <si>
    <t>ATHLETE</t>
  </si>
  <si>
    <t>Order</t>
  </si>
  <si>
    <t>PTS 1</t>
  </si>
  <si>
    <t>PTS 2</t>
  </si>
  <si>
    <t>PTS 3</t>
  </si>
  <si>
    <t>TOP 3 PTS</t>
  </si>
  <si>
    <t>Discipline</t>
  </si>
  <si>
    <t>SS</t>
  </si>
  <si>
    <t>ONTARIO TEAM</t>
  </si>
  <si>
    <t>FIS</t>
  </si>
  <si>
    <t>U18</t>
  </si>
  <si>
    <t>MCMANUS, Quinlan</t>
  </si>
  <si>
    <t>U16</t>
  </si>
  <si>
    <t>DUREPOS, Jacob</t>
  </si>
  <si>
    <t>PROV</t>
  </si>
  <si>
    <t>MOORE, Maxwell</t>
  </si>
  <si>
    <t>SETTERINGTON, Trent</t>
  </si>
  <si>
    <t>Retired</t>
  </si>
  <si>
    <t>HARLEY, Jacob</t>
  </si>
  <si>
    <t>Fortune Freestyle</t>
  </si>
  <si>
    <t>DUREPOS, Tao</t>
  </si>
  <si>
    <t>Beaver Valley Ski Club</t>
  </si>
  <si>
    <t>Thunder Bay Freestyle</t>
  </si>
  <si>
    <t>U14</t>
  </si>
  <si>
    <t>Contender Ski Inc.</t>
  </si>
  <si>
    <t>GIBSON, Soren</t>
  </si>
  <si>
    <t>HUTCHINS, Lucas</t>
  </si>
  <si>
    <t>MCDERMOTT, Benjamin</t>
  </si>
  <si>
    <t>U12</t>
  </si>
  <si>
    <t>REID, Leo</t>
  </si>
  <si>
    <t>CLUb</t>
  </si>
  <si>
    <t>18+</t>
  </si>
  <si>
    <t>BALL, Travis</t>
  </si>
  <si>
    <t>DUREPOS, Oaklee</t>
  </si>
  <si>
    <t>SKAFEL,Owen</t>
  </si>
  <si>
    <t>FINELLI BUZBUZIAN, Jacob</t>
  </si>
  <si>
    <t>GREATRIX, Asher</t>
  </si>
  <si>
    <t>NGUYEN, Kian</t>
  </si>
  <si>
    <t>CAUZ, Graydon</t>
  </si>
  <si>
    <t>LAVOIE,Elie</t>
  </si>
  <si>
    <t>MOORE,Bennett</t>
  </si>
  <si>
    <t>CLUB</t>
  </si>
  <si>
    <t>BEAN, Finley</t>
  </si>
  <si>
    <t>MCGREGOR,Aiden</t>
  </si>
  <si>
    <t>DIKIY, Luca</t>
  </si>
  <si>
    <t>Caledon Ski Club</t>
  </si>
  <si>
    <t>ROBERTSON, Parker</t>
  </si>
  <si>
    <t>BRENNEMAN,Jax</t>
  </si>
  <si>
    <t>DALY,Hudson</t>
  </si>
  <si>
    <t>FREESTYLE CALABOGIE</t>
  </si>
  <si>
    <t>SAVENKOFF,Ashton</t>
  </si>
  <si>
    <t>CROWE,Thomas</t>
  </si>
  <si>
    <t>The Senders Freestyle</t>
  </si>
  <si>
    <t>DICKIE, Jameson</t>
  </si>
  <si>
    <t>JANOSKA,Sacha</t>
  </si>
  <si>
    <t>DICKIE,Sean</t>
  </si>
  <si>
    <t>JANOSKA,Alexi</t>
  </si>
  <si>
    <t>MURRAY,James</t>
  </si>
  <si>
    <t>HEISE,Colton</t>
  </si>
  <si>
    <t>OLYNYCH,Isaac</t>
  </si>
  <si>
    <t>Not renewed</t>
  </si>
  <si>
    <t>LEMIEUX-LATULIPPE, Simon</t>
  </si>
  <si>
    <t>FLYE, Lucas</t>
  </si>
  <si>
    <t>JAMSA, Eric</t>
  </si>
  <si>
    <t>HAGAN, Dillon</t>
  </si>
  <si>
    <t>TIDEMAN, James</t>
  </si>
  <si>
    <t>RIDGEWAY,Grant</t>
  </si>
  <si>
    <t>CLARMO, Jack</t>
  </si>
  <si>
    <t>COLLEY,Jameson</t>
  </si>
  <si>
    <t>SKAFEL,Emmett</t>
  </si>
  <si>
    <t>PENNA,Miikael</t>
  </si>
  <si>
    <t>RICHARDSON, Cohen</t>
  </si>
  <si>
    <t>CUMMING,Dylan</t>
  </si>
  <si>
    <t>CAVA, Thomas</t>
  </si>
  <si>
    <t>WILLIAMS,Cole</t>
  </si>
  <si>
    <t>HARROP,Cole</t>
  </si>
  <si>
    <t>FAGGION,Maximus</t>
  </si>
  <si>
    <t>MEANA, Alexander</t>
  </si>
  <si>
    <t>GALLOWAY,Jack</t>
  </si>
  <si>
    <t>VINCENT,Jackson</t>
  </si>
  <si>
    <t>CHHINA, Jhasin</t>
  </si>
  <si>
    <t>RUSSILL,Evan</t>
  </si>
  <si>
    <t>BELLHOUSE,Owen</t>
  </si>
  <si>
    <t>MOORE,Cayden</t>
  </si>
  <si>
    <t>MALKANI,Zachary</t>
  </si>
  <si>
    <t>THIBAULT,Antoine</t>
  </si>
  <si>
    <t>BOS, Jamie</t>
  </si>
  <si>
    <t>CROWE,Paul</t>
  </si>
  <si>
    <t>ROLAND,Dylan</t>
  </si>
  <si>
    <t>MCGRATH,Quinn</t>
  </si>
  <si>
    <t>BEVAN,Jack</t>
  </si>
  <si>
    <t>COULTER,Ryan</t>
  </si>
  <si>
    <t>FINISH ORDER</t>
  </si>
  <si>
    <t xml:space="preserve"> # skiers</t>
  </si>
  <si>
    <t>RANK</t>
  </si>
  <si>
    <t>75th percentile</t>
  </si>
  <si>
    <t>50th percentile</t>
  </si>
  <si>
    <t>33rd percentile</t>
  </si>
  <si>
    <t>25th percentile</t>
  </si>
  <si>
    <t>Competition:</t>
  </si>
  <si>
    <t>Location:</t>
  </si>
  <si>
    <t>Competitors</t>
  </si>
  <si>
    <t>Date:</t>
  </si>
  <si>
    <t>Event/Discipline:</t>
  </si>
  <si>
    <t>Gender:</t>
  </si>
  <si>
    <t>Round:</t>
  </si>
  <si>
    <t>Qualifiers</t>
  </si>
  <si>
    <t>Finals</t>
  </si>
  <si>
    <t>Finish Order</t>
  </si>
  <si>
    <t>Base Point Total  (Tier 3)</t>
  </si>
  <si>
    <t>ON POINTS</t>
  </si>
  <si>
    <t>DNS</t>
  </si>
  <si>
    <t>HAVE MEMBERSHIP BUT HAVEN'T COMPETED YET</t>
  </si>
  <si>
    <t>Qualifications</t>
  </si>
  <si>
    <t>Ranking Score</t>
  </si>
  <si>
    <t>Base Points</t>
  </si>
  <si>
    <t>Event Ranking Score</t>
  </si>
  <si>
    <t>FREESTYLE ONTARIO ONTARIO RANKING POINTS</t>
  </si>
  <si>
    <t>Base Point Total  (Tier 2)</t>
  </si>
  <si>
    <t>Nor-Am</t>
  </si>
  <si>
    <t>N/A USE Finals Only</t>
  </si>
  <si>
    <t>Timber Tour</t>
  </si>
  <si>
    <t># of Competitors</t>
  </si>
  <si>
    <t>Junior Nationals</t>
  </si>
  <si>
    <t>Horseshoe Resort</t>
  </si>
  <si>
    <t>Jan 20</t>
  </si>
  <si>
    <t>Jan 21</t>
  </si>
  <si>
    <t>2023-24 Ontario Rankings - Park &amp; Pipe - Female</t>
  </si>
  <si>
    <t>Female</t>
  </si>
  <si>
    <t>BECKETT, Chloe</t>
  </si>
  <si>
    <t>SWEENEY, Neve</t>
  </si>
  <si>
    <t>BUTLER, Victoria</t>
  </si>
  <si>
    <t>WILSON, Brodie</t>
  </si>
  <si>
    <t>RUPNOW, Miley</t>
  </si>
  <si>
    <t>F</t>
  </si>
  <si>
    <t>KANA, Calysta</t>
  </si>
  <si>
    <t>MSLM</t>
  </si>
  <si>
    <t>Feb 3</t>
  </si>
  <si>
    <t>Feb 4</t>
  </si>
  <si>
    <t>WILSON, Katie</t>
  </si>
  <si>
    <t>DAVIS, Isabel</t>
  </si>
  <si>
    <t>Alpine Ski Club</t>
  </si>
  <si>
    <t>Provincial Championships</t>
  </si>
  <si>
    <t>BVSC</t>
  </si>
  <si>
    <t>Feb 24</t>
  </si>
  <si>
    <t>Feb 25</t>
  </si>
  <si>
    <t>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</si>
</sst>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indexed="8"/>
      <name val="Helvetica Neue"/>
      <family val="2"/>
    </font>
    <font>
      <sz val="8"/>
      <name val="Tahoma"/>
      <family val="2"/>
    </font>
    <font>
      <sz val="8"/>
      <name val="Helvetic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sz val="8"/>
      <color indexed="8"/>
      <name val="Helvetica"/>
      <family val="2"/>
    </font>
    <font>
      <sz val="8"/>
      <color rgb="FF000000"/>
      <name val="Tahoma"/>
      <family val="2"/>
    </font>
    <font>
      <sz val="11"/>
      <name val="Helvetica Neue"/>
      <family val="2"/>
    </font>
    <font>
      <sz val="8"/>
      <color rgb="FFFF0000"/>
      <name val="Tahoma"/>
      <family val="2"/>
    </font>
    <font>
      <sz val="10"/>
      <name val="Tahoma"/>
      <family val="2"/>
    </font>
    <font>
      <sz val="10"/>
      <name val="Helvetica Neue"/>
      <family val="2"/>
    </font>
    <font>
      <b/>
      <sz val="11"/>
      <color indexed="8"/>
      <name val="Helvetica Neue"/>
      <family val="2"/>
    </font>
    <font>
      <sz val="8"/>
      <color rgb="FF00B050"/>
      <name val="Tahoma"/>
      <family val="2"/>
    </font>
    <font>
      <b/>
      <sz val="8"/>
      <color rgb="FF00B050"/>
      <name val="Tahoma"/>
      <family val="2"/>
    </font>
    <font>
      <sz val="8"/>
      <color rgb="FF00B0F0"/>
      <name val="Tahoma"/>
      <family val="2"/>
    </font>
    <font>
      <b/>
      <sz val="8"/>
      <color rgb="FF00B0F0"/>
      <name val="Tahoma"/>
      <family val="2"/>
    </font>
    <font>
      <b/>
      <sz val="8"/>
      <color indexed="8"/>
      <name val="Tahoma"/>
      <family val="2"/>
    </font>
    <font>
      <sz val="8"/>
      <color rgb="FFE6E6E6"/>
      <name val="Tahoma"/>
      <family val="2"/>
    </font>
    <font>
      <sz val="8"/>
      <color rgb="FF000000"/>
      <name val="Helvetica"/>
      <family val="2"/>
    </font>
    <font>
      <b/>
      <sz val="6"/>
      <name val="Tahoma"/>
      <family val="2"/>
    </font>
    <font>
      <sz val="6"/>
      <name val="Tahoma"/>
      <family val="2"/>
    </font>
    <font>
      <b/>
      <sz val="11"/>
      <name val="Helvetica Neue"/>
      <family val="2"/>
    </font>
    <font>
      <b/>
      <sz val="8"/>
      <color rgb="FFFF0000"/>
      <name val="Tahoma"/>
      <family val="2"/>
    </font>
    <font>
      <sz val="8"/>
      <color rgb="FFFFC000"/>
      <name val="Tahoma"/>
      <family val="2"/>
    </font>
    <font>
      <b/>
      <sz val="8"/>
      <color rgb="FFFFC000"/>
      <name val="Tahoma"/>
      <family val="2"/>
    </font>
    <font>
      <sz val="8"/>
      <color theme="0"/>
      <name val="Tahoma"/>
      <family val="2"/>
    </font>
    <font>
      <b/>
      <sz val="8"/>
      <color theme="0"/>
      <name val="Tahoma"/>
      <family val="2"/>
    </font>
    <font>
      <sz val="8"/>
      <color indexed="8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i/>
      <sz val="11"/>
      <color indexed="8"/>
      <name val="Helvetica Neue"/>
      <family val="2"/>
    </font>
    <font>
      <b/>
      <i/>
      <sz val="11"/>
      <color indexed="8"/>
      <name val="Helvetica Neue"/>
      <family val="2"/>
    </font>
  </fonts>
  <fills count="1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3B8CD8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7D5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95">
    <xf numFmtId="0" fontId="0" fillId="0" borderId="0" xfId="0">
      <alignment vertical="top"/>
    </xf>
    <xf numFmtId="0" fontId="0" fillId="0" borderId="0" xfId="0" applyAlignment="1"/>
    <xf numFmtId="1" fontId="1" fillId="2" borderId="0" xfId="0" applyNumberFormat="1" applyFont="1" applyFill="1" applyAlignment="1">
      <alignment horizontal="right" wrapText="1"/>
    </xf>
    <xf numFmtId="1" fontId="1" fillId="2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/>
    <xf numFmtId="1" fontId="4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/>
    <xf numFmtId="1" fontId="9" fillId="0" borderId="0" xfId="0" applyNumberFormat="1" applyFont="1" applyFill="1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1" fontId="1" fillId="0" borderId="1" xfId="0" applyNumberFormat="1" applyFont="1" applyFill="1" applyBorder="1" applyAlignment="1"/>
    <xf numFmtId="1" fontId="1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/>
    <xf numFmtId="1" fontId="1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 wrapText="1"/>
    </xf>
    <xf numFmtId="1" fontId="1" fillId="3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wrapText="1"/>
    </xf>
    <xf numFmtId="1" fontId="14" fillId="3" borderId="11" xfId="0" applyNumberFormat="1" applyFont="1" applyFill="1" applyBorder="1" applyAlignment="1"/>
    <xf numFmtId="1" fontId="14" fillId="3" borderId="14" xfId="0" applyNumberFormat="1" applyFont="1" applyFill="1" applyBorder="1" applyAlignment="1"/>
    <xf numFmtId="1" fontId="14" fillId="7" borderId="1" xfId="0" applyNumberFormat="1" applyFont="1" applyFill="1" applyBorder="1" applyAlignment="1">
      <alignment horizontal="right"/>
    </xf>
    <xf numFmtId="1" fontId="14" fillId="3" borderId="12" xfId="0" applyNumberFormat="1" applyFont="1" applyFill="1" applyBorder="1" applyAlignment="1"/>
    <xf numFmtId="0" fontId="14" fillId="0" borderId="0" xfId="0" applyFont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1" fontId="1" fillId="0" borderId="0" xfId="0" applyNumberFormat="1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0" fillId="0" borderId="0" xfId="0" applyNumberFormat="1" applyFill="1" applyAlignment="1"/>
    <xf numFmtId="0" fontId="4" fillId="0" borderId="1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1" fillId="0" borderId="0" xfId="0" applyNumberFormat="1" applyFont="1" applyAlignment="1"/>
    <xf numFmtId="1" fontId="1" fillId="0" borderId="1" xfId="0" applyNumberFormat="1" applyFont="1" applyBorder="1" applyAlignment="1">
      <alignment horizontal="center"/>
    </xf>
    <xf numFmtId="0" fontId="7" fillId="0" borderId="0" xfId="0" applyFont="1" applyAlignment="1"/>
    <xf numFmtId="1" fontId="1" fillId="0" borderId="0" xfId="0" applyNumberFormat="1" applyFont="1" applyAlignment="1">
      <alignment wrapText="1"/>
    </xf>
    <xf numFmtId="1" fontId="1" fillId="3" borderId="2" xfId="0" applyNumberFormat="1" applyFont="1" applyFill="1" applyBorder="1" applyAlignment="1">
      <alignment horizontal="left" wrapText="1"/>
    </xf>
    <xf numFmtId="1" fontId="1" fillId="3" borderId="3" xfId="0" applyNumberFormat="1" applyFont="1" applyFill="1" applyBorder="1" applyAlignment="1">
      <alignment horizontal="left" wrapText="1"/>
    </xf>
    <xf numFmtId="1" fontId="1" fillId="3" borderId="4" xfId="0" applyNumberFormat="1" applyFont="1" applyFill="1" applyBorder="1" applyAlignment="1">
      <alignment horizontal="left" wrapText="1"/>
    </xf>
    <xf numFmtId="1" fontId="1" fillId="3" borderId="5" xfId="0" applyNumberFormat="1" applyFont="1" applyFill="1" applyBorder="1" applyAlignment="1">
      <alignment horizontal="left" wrapText="1"/>
    </xf>
    <xf numFmtId="1" fontId="1" fillId="3" borderId="2" xfId="0" applyNumberFormat="1" applyFont="1" applyFill="1" applyBorder="1" applyAlignment="1"/>
    <xf numFmtId="1" fontId="1" fillId="3" borderId="3" xfId="0" applyNumberFormat="1" applyFont="1" applyFill="1" applyBorder="1" applyAlignment="1"/>
    <xf numFmtId="1" fontId="1" fillId="3" borderId="4" xfId="0" applyNumberFormat="1" applyFont="1" applyFill="1" applyBorder="1" applyAlignment="1"/>
    <xf numFmtId="1" fontId="1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Continuous"/>
    </xf>
    <xf numFmtId="1" fontId="1" fillId="3" borderId="11" xfId="0" applyNumberFormat="1" applyFont="1" applyFill="1" applyBorder="1" applyAlignment="1"/>
    <xf numFmtId="1" fontId="1" fillId="3" borderId="12" xfId="0" applyNumberFormat="1" applyFont="1" applyFill="1" applyBorder="1" applyAlignment="1"/>
    <xf numFmtId="1" fontId="1" fillId="3" borderId="13" xfId="0" applyNumberFormat="1" applyFont="1" applyFill="1" applyBorder="1" applyAlignment="1"/>
    <xf numFmtId="1" fontId="3" fillId="3" borderId="14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/>
    <xf numFmtId="1" fontId="1" fillId="0" borderId="0" xfId="0" applyNumberFormat="1" applyFont="1" applyFill="1" applyBorder="1" applyAlignment="1"/>
    <xf numFmtId="1" fontId="1" fillId="0" borderId="9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Alignment="1">
      <alignment horizontal="center"/>
    </xf>
    <xf numFmtId="0" fontId="2" fillId="0" borderId="0" xfId="0" applyFont="1" applyFill="1" applyBorder="1" applyAlignment="1"/>
    <xf numFmtId="0" fontId="21" fillId="0" borderId="0" xfId="0" applyFont="1" applyAlignment="1"/>
    <xf numFmtId="1" fontId="1" fillId="10" borderId="1" xfId="0" applyNumberFormat="1" applyFont="1" applyFill="1" applyBorder="1" applyAlignment="1"/>
    <xf numFmtId="1" fontId="1" fillId="10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/>
    <xf numFmtId="0" fontId="2" fillId="10" borderId="0" xfId="0" applyFont="1" applyFill="1" applyBorder="1" applyAlignment="1"/>
    <xf numFmtId="0" fontId="7" fillId="10" borderId="1" xfId="0" applyFont="1" applyFill="1" applyBorder="1" applyAlignment="1"/>
    <xf numFmtId="1" fontId="1" fillId="11" borderId="1" xfId="0" applyNumberFormat="1" applyFont="1" applyFill="1" applyBorder="1" applyAlignment="1"/>
    <xf numFmtId="1" fontId="1" fillId="10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16" fontId="19" fillId="0" borderId="1" xfId="0" applyNumberFormat="1" applyFont="1" applyFill="1" applyBorder="1" applyAlignment="1">
      <alignment horizontal="center"/>
    </xf>
    <xf numFmtId="16" fontId="20" fillId="0" borderId="1" xfId="0" applyNumberFormat="1" applyFont="1" applyFill="1" applyBorder="1" applyAlignment="1">
      <alignment horizontal="center"/>
    </xf>
    <xf numFmtId="0" fontId="21" fillId="0" borderId="0" xfId="0" applyFont="1" applyFill="1" applyAlignment="1"/>
    <xf numFmtId="1" fontId="1" fillId="0" borderId="0" xfId="0" applyNumberFormat="1" applyFont="1" applyFill="1" applyAlignment="1">
      <alignment horizontal="centerContinuous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Continuous"/>
    </xf>
    <xf numFmtId="1" fontId="3" fillId="0" borderId="9" xfId="0" applyNumberFormat="1" applyFont="1" applyFill="1" applyBorder="1" applyAlignment="1">
      <alignment horizontal="center"/>
    </xf>
    <xf numFmtId="1" fontId="7" fillId="0" borderId="0" xfId="0" applyNumberFormat="1" applyFont="1" applyFill="1" applyAlignment="1"/>
    <xf numFmtId="1" fontId="21" fillId="0" borderId="0" xfId="0" applyNumberFormat="1" applyFont="1" applyFill="1" applyAlignment="1"/>
    <xf numFmtId="1" fontId="6" fillId="9" borderId="1" xfId="0" applyNumberFormat="1" applyFont="1" applyFill="1" applyBorder="1" applyAlignment="1">
      <alignment horizontal="center"/>
    </xf>
    <xf numFmtId="0" fontId="5" fillId="10" borderId="1" xfId="0" applyFont="1" applyFill="1" applyBorder="1" applyAlignment="1"/>
    <xf numFmtId="1" fontId="16" fillId="0" borderId="1" xfId="0" applyNumberFormat="1" applyFont="1" applyBorder="1" applyAlignment="1">
      <alignment horizontal="center"/>
    </xf>
    <xf numFmtId="0" fontId="18" fillId="11" borderId="1" xfId="0" applyFont="1" applyFill="1" applyBorder="1" applyAlignment="1"/>
    <xf numFmtId="0" fontId="1" fillId="5" borderId="0" xfId="0" applyFont="1" applyFill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Fill="1" applyAlignment="1"/>
    <xf numFmtId="0" fontId="3" fillId="6" borderId="0" xfId="0" applyFont="1" applyFill="1" applyAlignment="1"/>
    <xf numFmtId="0" fontId="3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12" borderId="1" xfId="0" applyNumberFormat="1" applyFont="1" applyFill="1" applyBorder="1" applyAlignment="1">
      <alignment horizontal="right"/>
    </xf>
    <xf numFmtId="1" fontId="12" fillId="3" borderId="11" xfId="0" applyNumberFormat="1" applyFont="1" applyFill="1" applyBorder="1" applyAlignment="1"/>
    <xf numFmtId="1" fontId="12" fillId="3" borderId="14" xfId="0" applyNumberFormat="1" applyFont="1" applyFill="1" applyBorder="1" applyAlignment="1"/>
    <xf numFmtId="1" fontId="12" fillId="3" borderId="12" xfId="0" applyNumberFormat="1" applyFont="1" applyFill="1" applyBorder="1" applyAlignment="1"/>
    <xf numFmtId="1" fontId="13" fillId="0" borderId="1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1" fontId="15" fillId="0" borderId="1" xfId="0" applyNumberFormat="1" applyFont="1" applyFill="1" applyBorder="1" applyAlignment="1">
      <alignment horizontal="right"/>
    </xf>
    <xf numFmtId="1" fontId="14" fillId="0" borderId="1" xfId="0" applyNumberFormat="1" applyFont="1" applyFill="1" applyBorder="1" applyAlignment="1">
      <alignment horizontal="right"/>
    </xf>
    <xf numFmtId="1" fontId="8" fillId="3" borderId="11" xfId="0" applyNumberFormat="1" applyFont="1" applyFill="1" applyBorder="1" applyAlignment="1"/>
    <xf numFmtId="1" fontId="8" fillId="3" borderId="14" xfId="0" applyNumberFormat="1" applyFont="1" applyFill="1" applyBorder="1" applyAlignment="1"/>
    <xf numFmtId="1" fontId="8" fillId="7" borderId="1" xfId="0" applyNumberFormat="1" applyFont="1" applyFill="1" applyBorder="1" applyAlignment="1">
      <alignment horizontal="right"/>
    </xf>
    <xf numFmtId="1" fontId="8" fillId="3" borderId="12" xfId="0" applyNumberFormat="1" applyFont="1" applyFill="1" applyBorder="1" applyAlignment="1"/>
    <xf numFmtId="1" fontId="22" fillId="0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" fontId="23" fillId="3" borderId="11" xfId="0" applyNumberFormat="1" applyFont="1" applyFill="1" applyBorder="1" applyAlignment="1"/>
    <xf numFmtId="1" fontId="23" fillId="3" borderId="14" xfId="0" applyNumberFormat="1" applyFont="1" applyFill="1" applyBorder="1" applyAlignment="1"/>
    <xf numFmtId="1" fontId="23" fillId="7" borderId="1" xfId="0" applyNumberFormat="1" applyFont="1" applyFill="1" applyBorder="1" applyAlignment="1">
      <alignment horizontal="right"/>
    </xf>
    <xf numFmtId="1" fontId="23" fillId="3" borderId="12" xfId="0" applyNumberFormat="1" applyFont="1" applyFill="1" applyBorder="1" applyAlignment="1"/>
    <xf numFmtId="1" fontId="24" fillId="0" borderId="1" xfId="0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1" fontId="25" fillId="4" borderId="14" xfId="0" applyNumberFormat="1" applyFont="1" applyFill="1" applyBorder="1" applyAlignment="1">
      <alignment horizontal="center"/>
    </xf>
    <xf numFmtId="1" fontId="25" fillId="4" borderId="13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right" vertical="center"/>
    </xf>
    <xf numFmtId="1" fontId="16" fillId="8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49" fontId="26" fillId="4" borderId="13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left"/>
    </xf>
    <xf numFmtId="1" fontId="17" fillId="5" borderId="0" xfId="0" applyNumberFormat="1" applyFont="1" applyFill="1" applyBorder="1" applyAlignment="1">
      <alignment horizontal="left"/>
    </xf>
    <xf numFmtId="1" fontId="1" fillId="5" borderId="0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" fontId="1" fillId="5" borderId="12" xfId="0" applyNumberFormat="1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vertical="center"/>
    </xf>
    <xf numFmtId="1" fontId="6" fillId="14" borderId="10" xfId="0" applyNumberFormat="1" applyFont="1" applyFill="1" applyBorder="1" applyAlignment="1">
      <alignment vertical="center"/>
    </xf>
    <xf numFmtId="1" fontId="6" fillId="14" borderId="8" xfId="0" applyNumberFormat="1" applyFont="1" applyFill="1" applyBorder="1" applyAlignment="1">
      <alignment vertical="center"/>
    </xf>
    <xf numFmtId="1" fontId="6" fillId="14" borderId="11" xfId="0" applyNumberFormat="1" applyFont="1" applyFill="1" applyBorder="1" applyAlignment="1">
      <alignment vertical="center"/>
    </xf>
    <xf numFmtId="1" fontId="6" fillId="14" borderId="13" xfId="0" applyNumberFormat="1" applyFont="1" applyFill="1" applyBorder="1" applyAlignment="1">
      <alignment vertical="center"/>
    </xf>
    <xf numFmtId="1" fontId="25" fillId="4" borderId="1" xfId="0" applyNumberFormat="1" applyFont="1" applyFill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/>
    </xf>
    <xf numFmtId="0" fontId="16" fillId="8" borderId="1" xfId="0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vertical="center"/>
    </xf>
    <xf numFmtId="1" fontId="1" fillId="5" borderId="4" xfId="0" applyNumberFormat="1" applyFont="1" applyFill="1" applyBorder="1" applyAlignment="1">
      <alignment vertical="center"/>
    </xf>
    <xf numFmtId="1" fontId="1" fillId="5" borderId="5" xfId="0" applyNumberFormat="1" applyFont="1" applyFill="1" applyBorder="1" applyAlignment="1">
      <alignment vertical="center"/>
    </xf>
    <xf numFmtId="1" fontId="1" fillId="5" borderId="7" xfId="0" applyNumberFormat="1" applyFont="1" applyFill="1" applyBorder="1" applyAlignment="1">
      <alignment vertical="center"/>
    </xf>
    <xf numFmtId="1" fontId="20" fillId="0" borderId="1" xfId="0" applyNumberFormat="1" applyFont="1" applyBorder="1" applyAlignment="1">
      <alignment horizontal="center" wrapText="1"/>
    </xf>
    <xf numFmtId="1" fontId="12" fillId="7" borderId="14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/>
    <xf numFmtId="1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left"/>
    </xf>
    <xf numFmtId="1" fontId="20" fillId="0" borderId="1" xfId="0" quotePrefix="1" applyNumberFormat="1" applyFont="1" applyBorder="1" applyAlignment="1">
      <alignment horizontal="center" wrapText="1"/>
    </xf>
    <xf numFmtId="2" fontId="0" fillId="0" borderId="0" xfId="0" applyNumberFormat="1" applyAlignment="1"/>
    <xf numFmtId="0" fontId="31" fillId="0" borderId="1" xfId="0" applyFont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5" borderId="2" xfId="0" quotePrefix="1" applyNumberFormat="1" applyFont="1" applyFill="1" applyBorder="1" applyAlignment="1">
      <alignment vertical="center"/>
    </xf>
    <xf numFmtId="1" fontId="1" fillId="3" borderId="6" xfId="0" applyNumberFormat="1" applyFont="1" applyFill="1" applyBorder="1" applyAlignment="1">
      <alignment horizontal="center" wrapText="1"/>
    </xf>
    <xf numFmtId="1" fontId="1" fillId="3" borderId="7" xfId="0" applyNumberFormat="1" applyFont="1" applyFill="1" applyBorder="1" applyAlignment="1">
      <alignment horizontal="center" wrapText="1"/>
    </xf>
    <xf numFmtId="1" fontId="1" fillId="3" borderId="3" xfId="0" applyNumberFormat="1" applyFont="1" applyFill="1" applyBorder="1" applyAlignment="1">
      <alignment horizontal="center" wrapText="1"/>
    </xf>
    <xf numFmtId="1" fontId="1" fillId="3" borderId="12" xfId="0" applyNumberFormat="1" applyFont="1" applyFill="1" applyBorder="1" applyAlignment="1">
      <alignment horizontal="center" wrapText="1"/>
    </xf>
    <xf numFmtId="1" fontId="28" fillId="0" borderId="0" xfId="0" applyNumberFormat="1" applyFont="1" applyAlignment="1">
      <alignment horizontal="center" vertical="center"/>
    </xf>
    <xf numFmtId="1" fontId="28" fillId="0" borderId="12" xfId="0" applyNumberFormat="1" applyFont="1" applyBorder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1" fontId="30" fillId="5" borderId="0" xfId="0" applyNumberFormat="1" applyFont="1" applyFill="1" applyBorder="1" applyAlignment="1">
      <alignment horizontal="center" vertical="center" wrapText="1"/>
    </xf>
    <xf numFmtId="1" fontId="30" fillId="5" borderId="8" xfId="0" applyNumberFormat="1" applyFont="1" applyFill="1" applyBorder="1" applyAlignment="1">
      <alignment horizontal="center" vertical="center" wrapText="1"/>
    </xf>
    <xf numFmtId="1" fontId="6" fillId="13" borderId="1" xfId="0" applyNumberFormat="1" applyFont="1" applyFill="1" applyBorder="1" applyAlignment="1">
      <alignment horizontal="center"/>
    </xf>
    <xf numFmtId="1" fontId="6" fillId="14" borderId="2" xfId="0" applyNumberFormat="1" applyFont="1" applyFill="1" applyBorder="1" applyAlignment="1">
      <alignment horizontal="center" vertical="center"/>
    </xf>
    <xf numFmtId="1" fontId="6" fillId="14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25" fillId="4" borderId="12" xfId="0" applyNumberFormat="1" applyFont="1" applyFill="1" applyBorder="1" applyAlignment="1">
      <alignment horizontal="center" vertical="center"/>
    </xf>
    <xf numFmtId="1" fontId="25" fillId="4" borderId="1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left" vertical="center"/>
    </xf>
    <xf numFmtId="1" fontId="1" fillId="0" borderId="4" xfId="0" applyNumberFormat="1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center"/>
    </xf>
    <xf numFmtId="1" fontId="25" fillId="4" borderId="15" xfId="0" applyNumberFormat="1" applyFont="1" applyFill="1" applyBorder="1" applyAlignment="1">
      <alignment horizontal="center" vertical="center" wrapText="1"/>
    </xf>
    <xf numFmtId="1" fontId="25" fillId="4" borderId="9" xfId="0" applyNumberFormat="1" applyFont="1" applyFill="1" applyBorder="1" applyAlignment="1">
      <alignment horizontal="center" vertical="center" wrapText="1"/>
    </xf>
    <xf numFmtId="1" fontId="25" fillId="4" borderId="14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/>
    </xf>
    <xf numFmtId="1" fontId="25" fillId="4" borderId="1" xfId="0" applyNumberFormat="1" applyFont="1" applyFill="1" applyBorder="1" applyAlignment="1">
      <alignment horizontal="center"/>
    </xf>
    <xf numFmtId="1" fontId="25" fillId="4" borderId="1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25" fillId="4" borderId="7" xfId="0" applyNumberFormat="1" applyFont="1" applyFill="1" applyBorder="1" applyAlignment="1">
      <alignment horizontal="center"/>
    </xf>
    <xf numFmtId="1" fontId="6" fillId="13" borderId="7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4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7CA50-9259-604C-A577-FA8E2899279F}">
  <dimension ref="A1:AN14"/>
  <sheetViews>
    <sheetView showGridLines="0" zoomScale="114" zoomScaleNormal="100" workbookViewId="0">
      <selection activeCell="A6" sqref="A6:E13"/>
    </sheetView>
  </sheetViews>
  <sheetFormatPr baseColWidth="10" defaultColWidth="17.6640625" defaultRowHeight="20" customHeight="1" x14ac:dyDescent="0.15"/>
  <cols>
    <col min="1" max="1" width="21.83203125" style="40" customWidth="1"/>
    <col min="2" max="4" width="8" style="60" customWidth="1"/>
    <col min="5" max="5" width="20.1640625" style="40" customWidth="1"/>
    <col min="6" max="6" width="0.83203125" style="40" hidden="1" customWidth="1"/>
    <col min="7" max="7" width="5.1640625" style="40" bestFit="1" customWidth="1"/>
    <col min="8" max="8" width="5.83203125" style="62" customWidth="1"/>
    <col min="9" max="11" width="5.6640625" style="79" customWidth="1"/>
    <col min="12" max="12" width="7.1640625" style="80" customWidth="1"/>
    <col min="13" max="13" width="5.1640625" style="40" hidden="1" customWidth="1"/>
    <col min="14" max="19" width="5.6640625" style="40" customWidth="1"/>
    <col min="20" max="21" width="5.6640625" style="74" customWidth="1"/>
    <col min="22" max="27" width="5.6640625" style="8" customWidth="1"/>
    <col min="28" max="33" width="5.5" style="8" customWidth="1"/>
    <col min="34" max="39" width="5.5" style="74" customWidth="1"/>
    <col min="40" max="16384" width="17.6640625" style="40"/>
  </cols>
  <sheetData>
    <row r="1" spans="1:40" ht="33.75" customHeight="1" x14ac:dyDescent="0.15">
      <c r="A1" s="163" t="s">
        <v>142</v>
      </c>
      <c r="B1" s="163"/>
      <c r="C1" s="163"/>
      <c r="D1" s="163"/>
      <c r="E1" s="163"/>
      <c r="F1" s="38"/>
      <c r="G1" s="165" t="s">
        <v>0</v>
      </c>
      <c r="H1" s="165"/>
      <c r="I1" s="165"/>
      <c r="J1" s="165"/>
      <c r="K1" s="165"/>
      <c r="L1" s="165"/>
      <c r="M1" s="38"/>
      <c r="N1" s="39">
        <v>2024</v>
      </c>
      <c r="O1" s="39">
        <v>2024</v>
      </c>
      <c r="P1" s="39">
        <v>2024</v>
      </c>
      <c r="Q1" s="39">
        <v>2024</v>
      </c>
      <c r="R1" s="39">
        <v>2024</v>
      </c>
      <c r="S1" s="39">
        <v>2024</v>
      </c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>
        <v>0</v>
      </c>
      <c r="AL1" s="5">
        <v>0</v>
      </c>
      <c r="AM1" s="5">
        <v>0</v>
      </c>
    </row>
    <row r="2" spans="1:40" ht="38" customHeight="1" x14ac:dyDescent="0.15">
      <c r="A2" s="164"/>
      <c r="B2" s="164"/>
      <c r="C2" s="164"/>
      <c r="D2" s="164"/>
      <c r="E2" s="164"/>
      <c r="F2" s="41"/>
      <c r="G2" s="166"/>
      <c r="H2" s="166"/>
      <c r="I2" s="166"/>
      <c r="J2" s="166"/>
      <c r="K2" s="166"/>
      <c r="L2" s="166"/>
      <c r="M2" s="2" t="s">
        <v>1</v>
      </c>
      <c r="N2" s="145" t="str">
        <f>'TT Horseshoe SS-1'!B3</f>
        <v>Timber Tour</v>
      </c>
      <c r="O2" s="145" t="str">
        <f>'TT Horseshoe SS-2'!B3</f>
        <v>Timber Tour</v>
      </c>
      <c r="P2" s="145" t="str">
        <f>'TT MSLM SS-1'!$B$3</f>
        <v>Timber Tour</v>
      </c>
      <c r="Q2" s="145" t="str">
        <f>'TT MSLM SS-2'!$B$3</f>
        <v>Timber Tour</v>
      </c>
      <c r="R2" s="145" t="str">
        <f>'Prov SS'!$B$3</f>
        <v>Provincial Championships</v>
      </c>
      <c r="S2" s="145" t="str">
        <f>'Prov BA'!$B$3</f>
        <v>Provincial Championships</v>
      </c>
      <c r="T2" s="70"/>
      <c r="U2" s="70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0"/>
      <c r="AI2" s="70"/>
      <c r="AJ2" s="70"/>
      <c r="AK2" s="5">
        <v>0</v>
      </c>
      <c r="AL2" s="5">
        <v>0</v>
      </c>
      <c r="AM2" s="5">
        <v>0</v>
      </c>
    </row>
    <row r="3" spans="1:40" ht="36" customHeight="1" x14ac:dyDescent="0.15">
      <c r="A3" s="42" t="s">
        <v>3</v>
      </c>
      <c r="B3" s="17" t="s">
        <v>143</v>
      </c>
      <c r="C3" s="17"/>
      <c r="D3" s="17"/>
      <c r="E3" s="43"/>
      <c r="F3" s="44"/>
      <c r="G3" s="45"/>
      <c r="H3" s="159" t="s">
        <v>4</v>
      </c>
      <c r="I3" s="159"/>
      <c r="J3" s="159"/>
      <c r="K3" s="159"/>
      <c r="L3" s="160"/>
      <c r="M3" s="2" t="s">
        <v>5</v>
      </c>
      <c r="N3" s="145" t="str">
        <f>'TT Horseshoe SS-1'!B4</f>
        <v>Horseshoe Resort</v>
      </c>
      <c r="O3" s="145" t="str">
        <f>'TT Horseshoe SS-2'!B4</f>
        <v>Horseshoe Resort</v>
      </c>
      <c r="P3" s="145" t="str">
        <f>'TT MSLM SS-1'!$B$4</f>
        <v>MSLM</v>
      </c>
      <c r="Q3" s="145" t="str">
        <f>'TT MSLM SS-2'!$B$4</f>
        <v>MSLM</v>
      </c>
      <c r="R3" s="145" t="str">
        <f>'Prov SS'!$B$4</f>
        <v>BVSC</v>
      </c>
      <c r="S3" s="145" t="str">
        <f>'Prov BA'!$B$4</f>
        <v>BVSC</v>
      </c>
      <c r="T3" s="70"/>
      <c r="U3" s="70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0"/>
      <c r="AI3" s="70"/>
      <c r="AJ3" s="70"/>
      <c r="AK3" s="5">
        <v>0</v>
      </c>
      <c r="AL3" s="5">
        <v>0</v>
      </c>
      <c r="AM3" s="5">
        <v>0</v>
      </c>
    </row>
    <row r="4" spans="1:40" ht="15" customHeight="1" x14ac:dyDescent="0.15">
      <c r="A4" s="46"/>
      <c r="B4" s="16"/>
      <c r="C4" s="161"/>
      <c r="D4" s="16"/>
      <c r="E4" s="47"/>
      <c r="F4" s="48"/>
      <c r="G4" s="49" t="s">
        <v>7</v>
      </c>
      <c r="H4" s="50" t="s">
        <v>8</v>
      </c>
      <c r="I4" s="75" t="s">
        <v>9</v>
      </c>
      <c r="J4" s="76" t="s">
        <v>9</v>
      </c>
      <c r="K4" s="77" t="s">
        <v>9</v>
      </c>
      <c r="L4" s="78" t="s">
        <v>10</v>
      </c>
      <c r="M4" s="3" t="s">
        <v>11</v>
      </c>
      <c r="N4" s="145" t="str">
        <f>'TT Horseshoe SS-1'!B5</f>
        <v>Jan 20</v>
      </c>
      <c r="O4" s="145" t="str">
        <f>'TT Horseshoe SS-2'!B5</f>
        <v>Jan 21</v>
      </c>
      <c r="P4" s="145" t="str">
        <f>'TT MSLM SS-1'!$B$5</f>
        <v>Feb 3</v>
      </c>
      <c r="Q4" s="145" t="str">
        <f>'TT MSLM SS-2'!$B$5</f>
        <v>Feb 4</v>
      </c>
      <c r="R4" s="145" t="str">
        <f>'Prov SS'!$B$5</f>
        <v>Feb 24</v>
      </c>
      <c r="S4" s="145" t="str">
        <f>'Prov BA'!$B$5</f>
        <v>Feb 25</v>
      </c>
      <c r="T4" s="72"/>
      <c r="U4" s="72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2"/>
      <c r="AI4" s="72"/>
      <c r="AJ4" s="72"/>
      <c r="AK4" s="5">
        <v>0</v>
      </c>
      <c r="AL4" s="5">
        <v>0</v>
      </c>
      <c r="AM4" s="5">
        <v>0</v>
      </c>
    </row>
    <row r="5" spans="1:40" ht="24" customHeight="1" x14ac:dyDescent="0.15">
      <c r="A5" s="51" t="s">
        <v>12</v>
      </c>
      <c r="B5" s="18" t="s">
        <v>13</v>
      </c>
      <c r="C5" s="162"/>
      <c r="D5" s="19" t="s">
        <v>14</v>
      </c>
      <c r="E5" s="52" t="s">
        <v>15</v>
      </c>
      <c r="F5" s="53"/>
      <c r="G5" s="49" t="s">
        <v>8</v>
      </c>
      <c r="H5" s="54" t="s">
        <v>16</v>
      </c>
      <c r="I5" s="28" t="s">
        <v>17</v>
      </c>
      <c r="J5" s="76" t="s">
        <v>18</v>
      </c>
      <c r="K5" s="76" t="s">
        <v>19</v>
      </c>
      <c r="L5" s="78" t="s">
        <v>20</v>
      </c>
      <c r="M5" s="3" t="s">
        <v>21</v>
      </c>
      <c r="N5" s="145" t="str">
        <f>'TT Horseshoe SS-1'!B6</f>
        <v>SS</v>
      </c>
      <c r="O5" s="145" t="str">
        <f>'TT Horseshoe SS-2'!B6</f>
        <v>SS</v>
      </c>
      <c r="P5" s="145" t="str">
        <f>'TT MSLM SS-1'!$B$6</f>
        <v>SS</v>
      </c>
      <c r="Q5" s="145" t="str">
        <f>'TT MSLM SS-2'!$B$6</f>
        <v>SS</v>
      </c>
      <c r="R5" s="145" t="str">
        <f>'Prov SS'!$B$6</f>
        <v>SS</v>
      </c>
      <c r="S5" s="145" t="str">
        <f>'Prov BA'!$B$6</f>
        <v>BA</v>
      </c>
      <c r="T5" s="72"/>
      <c r="U5" s="72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2"/>
      <c r="AI5" s="72"/>
      <c r="AJ5" s="72"/>
      <c r="AK5" s="5">
        <v>0</v>
      </c>
      <c r="AL5" s="5">
        <v>0</v>
      </c>
      <c r="AM5" s="5">
        <v>0</v>
      </c>
    </row>
    <row r="6" spans="1:40" ht="18" customHeight="1" x14ac:dyDescent="0.15">
      <c r="A6" s="63" t="s">
        <v>36</v>
      </c>
      <c r="B6" s="64"/>
      <c r="C6" s="64" t="s">
        <v>29</v>
      </c>
      <c r="D6" s="64" t="s">
        <v>38</v>
      </c>
      <c r="E6" s="65" t="s">
        <v>144</v>
      </c>
      <c r="F6" s="63"/>
      <c r="G6" s="63">
        <f>H6</f>
        <v>1</v>
      </c>
      <c r="H6" s="4">
        <f>RANK(L6,$L$6:$L$14,0)</f>
        <v>1</v>
      </c>
      <c r="I6" s="4">
        <f>LARGE(($M6:$AR6),1)</f>
        <v>150</v>
      </c>
      <c r="J6" s="4">
        <f>LARGE(($N6:$AR6),2)</f>
        <v>150</v>
      </c>
      <c r="K6" s="4">
        <f>LARGE(($N6:$AR6),3)</f>
        <v>150</v>
      </c>
      <c r="L6" s="5">
        <f>SUM(I6+J6+K6)</f>
        <v>450</v>
      </c>
      <c r="M6" s="6"/>
      <c r="N6" s="4">
        <f>IF(ISNA(VLOOKUP($E6,'TT Horseshoe SS-1'!$A$12:$F$986,6,FALSE))=TRUE,"0",VLOOKUP($E6,'TT Horseshoe SS-1'!$A$12:$F$986,6,FALSE))</f>
        <v>150</v>
      </c>
      <c r="O6" s="4">
        <f>IF(ISNA(VLOOKUP($E6,'TT Horseshoe SS-2'!$A$12:$F$986,6,FALSE))=TRUE,"0",VLOOKUP($E6,'TT Horseshoe SS-2'!$A$12:$F$986,6,FALSE))</f>
        <v>150</v>
      </c>
      <c r="P6" s="4" t="str">
        <f>IF(ISNA(VLOOKUP($E6,'TT MSLM SS-1'!$A$12:$F$986,6,FALSE))=TRUE,"0",VLOOKUP($E6,'TT MSLM SS-1'!$A$12:$F$986,6,FALSE))</f>
        <v>0</v>
      </c>
      <c r="Q6" s="4" t="str">
        <f>IF(ISNA(VLOOKUP($E6,'TT MSLM SS-2'!$A$12:$F$986,6,FALSE))=TRUE,"0",VLOOKUP($E6,'TT MSLM SS-2'!$A$12:$F$986,6,FALSE))</f>
        <v>0</v>
      </c>
      <c r="R6" s="4">
        <f>IF(ISNA(VLOOKUP($E6,'Prov SS'!$A$12:$F$986,6,FALSE))=TRUE,"0",VLOOKUP($E6,'Prov SS'!$A$12:$F$986,6,FALSE))</f>
        <v>150</v>
      </c>
      <c r="S6" s="4">
        <f>IF(ISNA(VLOOKUP($E6,'Prov BA'!$A$12:$F$986,6,FALSE))=TRUE,"0",VLOOKUP($E6,'Prov BA'!$A$12:$F$986,6,FALSE))</f>
        <v>130</v>
      </c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>
        <v>0</v>
      </c>
      <c r="AL6" s="5">
        <v>0</v>
      </c>
      <c r="AM6" s="5">
        <v>0</v>
      </c>
    </row>
    <row r="7" spans="1:40" s="8" customFormat="1" ht="18" customHeight="1" x14ac:dyDescent="0.15">
      <c r="A7" s="63" t="s">
        <v>36</v>
      </c>
      <c r="B7" s="64"/>
      <c r="C7" s="64" t="s">
        <v>29</v>
      </c>
      <c r="D7" s="64" t="s">
        <v>27</v>
      </c>
      <c r="E7" s="65" t="s">
        <v>145</v>
      </c>
      <c r="F7" s="63"/>
      <c r="G7" s="63">
        <f>H7</f>
        <v>2</v>
      </c>
      <c r="H7" s="4">
        <f>RANK(L7,$L$6:$L$14,0)</f>
        <v>2</v>
      </c>
      <c r="I7" s="4">
        <f>LARGE(($M7:$AR7),1)</f>
        <v>150</v>
      </c>
      <c r="J7" s="4">
        <f>LARGE(($N7:$AR7),2)</f>
        <v>150</v>
      </c>
      <c r="K7" s="4">
        <f>LARGE(($N7:$AR7),3)</f>
        <v>130</v>
      </c>
      <c r="L7" s="5">
        <f>SUM(I7+J7+K7)</f>
        <v>430</v>
      </c>
      <c r="M7" s="6"/>
      <c r="N7" s="4">
        <f>IF(ISNA(VLOOKUP($E7,'TT Horseshoe SS-1'!$A$12:$F$986,6,FALSE))=TRUE,"0",VLOOKUP($E7,'TT Horseshoe SS-1'!$A$12:$F$986,6,FALSE))</f>
        <v>120</v>
      </c>
      <c r="O7" s="4">
        <f>IF(ISNA(VLOOKUP($E7,'TT Horseshoe SS-2'!$A$12:$F$986,6,FALSE))=TRUE,"0",VLOOKUP($E7,'TT Horseshoe SS-2'!$A$12:$F$986,6,FALSE))</f>
        <v>120</v>
      </c>
      <c r="P7" s="4">
        <f>IF(ISNA(VLOOKUP($E7,'TT MSLM SS-1'!$A$12:$F$986,6,FALSE))=TRUE,"0",VLOOKUP($E7,'TT MSLM SS-1'!$A$12:$F$986,6,FALSE))</f>
        <v>150</v>
      </c>
      <c r="Q7" s="4">
        <f>IF(ISNA(VLOOKUP($E7,'TT MSLM SS-2'!$A$12:$F$986,6,FALSE))=TRUE,"0",VLOOKUP($E7,'TT MSLM SS-2'!$A$12:$F$986,6,FALSE))</f>
        <v>150</v>
      </c>
      <c r="R7" s="4">
        <f>IF(ISNA(VLOOKUP($E7,'Prov SS'!$A$12:$F$986,6,FALSE))=TRUE,"0",VLOOKUP($E7,'Prov SS'!$A$12:$F$986,6,FALSE))</f>
        <v>130</v>
      </c>
      <c r="S7" s="4">
        <f>IF(ISNA(VLOOKUP($E7,'Prov BA'!$A$12:$F$986,6,FALSE))=TRUE,"0",VLOOKUP($E7,'Prov BA'!$A$12:$F$986,6,FALSE))</f>
        <v>110</v>
      </c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>
        <v>0</v>
      </c>
      <c r="AL7" s="5">
        <v>0</v>
      </c>
      <c r="AM7" s="5">
        <v>0</v>
      </c>
      <c r="AN7" s="40"/>
    </row>
    <row r="8" spans="1:40" ht="18" customHeight="1" x14ac:dyDescent="0.15">
      <c r="A8" s="63" t="s">
        <v>39</v>
      </c>
      <c r="B8" s="64">
        <v>2010</v>
      </c>
      <c r="C8" s="64" t="s">
        <v>29</v>
      </c>
      <c r="D8" s="64" t="s">
        <v>38</v>
      </c>
      <c r="E8" s="65" t="s">
        <v>150</v>
      </c>
      <c r="F8" s="67"/>
      <c r="G8" s="63">
        <f>H8</f>
        <v>3</v>
      </c>
      <c r="H8" s="4">
        <f>RANK(L8,$L$6:$L$14,0)</f>
        <v>3</v>
      </c>
      <c r="I8" s="4">
        <f>LARGE(($M8:$AR8),1)</f>
        <v>120</v>
      </c>
      <c r="J8" s="4">
        <f>LARGE(($N8:$AR8),2)</f>
        <v>102</v>
      </c>
      <c r="K8" s="4">
        <f>LARGE(($N8:$AR8),3)</f>
        <v>90</v>
      </c>
      <c r="L8" s="5">
        <f>SUM(I8+J8+K8)</f>
        <v>312</v>
      </c>
      <c r="M8" s="6"/>
      <c r="N8" s="4" t="str">
        <f>IF(ISNA(VLOOKUP($E8,'TT Horseshoe SS-1'!$A$12:$F$986,6,FALSE))=TRUE,"0",VLOOKUP($E8,'TT Horseshoe SS-1'!$A$12:$F$986,6,FALSE))</f>
        <v>0</v>
      </c>
      <c r="O8" s="4" t="str">
        <f>IF(ISNA(VLOOKUP($E8,'TT Horseshoe SS-2'!$A$12:$F$986,6,FALSE))=TRUE,"0",VLOOKUP($E8,'TT Horseshoe SS-2'!$A$12:$F$986,6,FALSE))</f>
        <v>0</v>
      </c>
      <c r="P8" s="4">
        <f>IF(ISNA(VLOOKUP($E8,'TT MSLM SS-1'!$A$12:$F$986,6,FALSE))=TRUE,"0",VLOOKUP($E8,'TT MSLM SS-1'!$A$12:$F$986,6,FALSE))</f>
        <v>120</v>
      </c>
      <c r="Q8" s="4">
        <f>IF(ISNA(VLOOKUP($E8,'TT MSLM SS-2'!$A$12:$F$986,6,FALSE))=TRUE,"0",VLOOKUP($E8,'TT MSLM SS-2'!$A$12:$F$986,6,FALSE))</f>
        <v>102</v>
      </c>
      <c r="R8" s="4">
        <f>IF(ISNA(VLOOKUP($E8,'Prov SS'!$A$12:$F$986,6,FALSE))=TRUE,"0",VLOOKUP($E8,'Prov SS'!$A$12:$F$986,6,FALSE))</f>
        <v>90</v>
      </c>
      <c r="S8" s="4">
        <f>IF(ISNA(VLOOKUP($E8,'Prov BA'!$A$12:$F$986,6,FALSE))=TRUE,"0",VLOOKUP($E8,'Prov BA'!$A$12:$F$986,6,FALSE))</f>
        <v>50</v>
      </c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  <c r="AI8" s="5"/>
      <c r="AJ8" s="5"/>
      <c r="AK8" s="5">
        <v>0</v>
      </c>
      <c r="AL8" s="5">
        <v>0</v>
      </c>
      <c r="AM8" s="5">
        <v>0</v>
      </c>
    </row>
    <row r="9" spans="1:40" ht="18" customHeight="1" x14ac:dyDescent="0.15">
      <c r="A9" s="63" t="s">
        <v>39</v>
      </c>
      <c r="B9" s="64"/>
      <c r="C9" s="64" t="s">
        <v>29</v>
      </c>
      <c r="D9" s="64" t="s">
        <v>27</v>
      </c>
      <c r="E9" s="65" t="s">
        <v>146</v>
      </c>
      <c r="F9" s="63"/>
      <c r="G9" s="63">
        <f>H9</f>
        <v>4</v>
      </c>
      <c r="H9" s="4">
        <f>RANK(L9,$L$6:$L$14,0)</f>
        <v>4</v>
      </c>
      <c r="I9" s="4">
        <f>LARGE(($M9:$AR9),1)</f>
        <v>90</v>
      </c>
      <c r="J9" s="4">
        <f>LARGE(($N9:$AR9),2)</f>
        <v>90</v>
      </c>
      <c r="K9" s="4">
        <f>LARGE(($N9:$AR9),3)</f>
        <v>90</v>
      </c>
      <c r="L9" s="5">
        <f>SUM(I9+J9+K9)</f>
        <v>270</v>
      </c>
      <c r="M9" s="6"/>
      <c r="N9" s="4">
        <f>IF(ISNA(VLOOKUP($E9,'TT Horseshoe SS-1'!$A$12:$F$986,6,FALSE))=TRUE,"0",VLOOKUP($E9,'TT Horseshoe SS-1'!$A$12:$F$986,6,FALSE))</f>
        <v>90</v>
      </c>
      <c r="O9" s="4">
        <f>IF(ISNA(VLOOKUP($E9,'TT Horseshoe SS-2'!$A$12:$F$986,6,FALSE))=TRUE,"0",VLOOKUP($E9,'TT Horseshoe SS-2'!$A$12:$F$986,6,FALSE))</f>
        <v>90</v>
      </c>
      <c r="P9" s="4">
        <f>IF(ISNA(VLOOKUP($E9,'TT MSLM SS-1'!$A$12:$F$986,6,FALSE))=TRUE,"0",VLOOKUP($E9,'TT MSLM SS-1'!$A$12:$F$986,6,FALSE))</f>
        <v>90</v>
      </c>
      <c r="Q9" s="4">
        <f>IF(ISNA(VLOOKUP($E9,'TT MSLM SS-2'!$A$12:$F$986,6,FALSE))=TRUE,"0",VLOOKUP($E9,'TT MSLM SS-2'!$A$12:$F$986,6,FALSE))</f>
        <v>0</v>
      </c>
      <c r="R9" s="4">
        <f>IF(ISNA(VLOOKUP($E9,'Prov SS'!$A$12:$F$986,6,FALSE))=TRUE,"0",VLOOKUP($E9,'Prov SS'!$A$12:$F$986,6,FALSE))</f>
        <v>50</v>
      </c>
      <c r="S9" s="4">
        <f>IF(ISNA(VLOOKUP($E9,'Prov BA'!$A$12:$F$986,6,FALSE))=TRUE,"0",VLOOKUP($E9,'Prov BA'!$A$12:$F$986,6,FALSE))</f>
        <v>0</v>
      </c>
      <c r="T9" s="5"/>
      <c r="U9" s="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  <c r="AI9" s="5"/>
      <c r="AJ9" s="5"/>
      <c r="AK9" s="5">
        <v>0</v>
      </c>
      <c r="AL9" s="5">
        <v>0</v>
      </c>
      <c r="AM9" s="5">
        <v>0</v>
      </c>
    </row>
    <row r="10" spans="1:40" ht="18" customHeight="1" x14ac:dyDescent="0.15">
      <c r="A10" s="68" t="s">
        <v>39</v>
      </c>
      <c r="B10" s="64"/>
      <c r="C10" s="64" t="s">
        <v>29</v>
      </c>
      <c r="D10" s="64" t="s">
        <v>43</v>
      </c>
      <c r="E10" s="65" t="s">
        <v>147</v>
      </c>
      <c r="F10" s="63"/>
      <c r="G10" s="63">
        <f>H10</f>
        <v>5</v>
      </c>
      <c r="H10" s="4">
        <f>RANK(L10,$L$6:$L$14,0)</f>
        <v>5</v>
      </c>
      <c r="I10" s="4">
        <f>LARGE(($M10:$AR10),1)</f>
        <v>126</v>
      </c>
      <c r="J10" s="4">
        <f>LARGE(($N10:$AR10),2)</f>
        <v>70</v>
      </c>
      <c r="K10" s="4">
        <f>LARGE(($N10:$AR10),3)</f>
        <v>60</v>
      </c>
      <c r="L10" s="5">
        <f>SUM(I10+J10+K10)</f>
        <v>256</v>
      </c>
      <c r="M10" s="6"/>
      <c r="N10" s="4">
        <f>IF(ISNA(VLOOKUP($E10,'TT Horseshoe SS-1'!$A$12:$F$986,6,FALSE))=TRUE,"0",VLOOKUP($E10,'TT Horseshoe SS-1'!$A$12:$F$986,6,FALSE))</f>
        <v>60</v>
      </c>
      <c r="O10" s="4">
        <f>IF(ISNA(VLOOKUP($E10,'TT Horseshoe SS-2'!$A$12:$F$986,6,FALSE))=TRUE,"0",VLOOKUP($E10,'TT Horseshoe SS-2'!$A$12:$F$986,6,FALSE))</f>
        <v>60</v>
      </c>
      <c r="P10" s="4">
        <f>IF(ISNA(VLOOKUP($E10,'TT MSLM SS-1'!$A$12:$F$986,6,FALSE))=TRUE,"0",VLOOKUP($E10,'TT MSLM SS-1'!$A$12:$F$986,6,FALSE))</f>
        <v>60</v>
      </c>
      <c r="Q10" s="4">
        <f>IF(ISNA(VLOOKUP($E10,'TT MSLM SS-2'!$A$12:$F$986,6,FALSE))=TRUE,"0",VLOOKUP($E10,'TT MSLM SS-2'!$A$12:$F$986,6,FALSE))</f>
        <v>126</v>
      </c>
      <c r="R10" s="4">
        <f>IF(ISNA(VLOOKUP($E10,'Prov SS'!$A$12:$F$986,6,FALSE))=TRUE,"0",VLOOKUP($E10,'Prov SS'!$A$12:$F$986,6,FALSE))</f>
        <v>30</v>
      </c>
      <c r="S10" s="4">
        <f>IF(ISNA(VLOOKUP($E10,'Prov BA'!$A$12:$F$986,6,FALSE))=TRUE,"0",VLOOKUP($E10,'Prov BA'!$A$12:$F$986,6,FALSE))</f>
        <v>70</v>
      </c>
      <c r="T10" s="5"/>
      <c r="U10" s="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/>
      <c r="AI10" s="5"/>
      <c r="AJ10" s="5"/>
      <c r="AK10" s="5">
        <v>0</v>
      </c>
      <c r="AL10" s="5">
        <v>0</v>
      </c>
      <c r="AM10" s="5">
        <v>0</v>
      </c>
    </row>
    <row r="11" spans="1:40" ht="18" customHeight="1" x14ac:dyDescent="0.15">
      <c r="A11" s="63" t="s">
        <v>36</v>
      </c>
      <c r="B11" s="64"/>
      <c r="C11" s="64" t="s">
        <v>29</v>
      </c>
      <c r="D11" s="64" t="s">
        <v>27</v>
      </c>
      <c r="E11" s="65" t="s">
        <v>148</v>
      </c>
      <c r="F11" s="63"/>
      <c r="G11" s="63">
        <f>H11</f>
        <v>6</v>
      </c>
      <c r="H11" s="4">
        <f>RANK(L11,$L$6:$L$14,0)</f>
        <v>6</v>
      </c>
      <c r="I11" s="4">
        <f>LARGE(($M11:$AR11),1)</f>
        <v>110</v>
      </c>
      <c r="J11" s="4">
        <f>LARGE(($N11:$AR11),2)</f>
        <v>90</v>
      </c>
      <c r="K11" s="4">
        <f>LARGE(($N11:$AR11),3)</f>
        <v>54</v>
      </c>
      <c r="L11" s="5">
        <f>SUM(I11+J11+K11)</f>
        <v>254</v>
      </c>
      <c r="M11" s="6"/>
      <c r="N11" s="4">
        <f>IF(ISNA(VLOOKUP($E11,'TT Horseshoe SS-1'!$A$12:$F$986,6,FALSE))=TRUE,"0",VLOOKUP($E11,'TT Horseshoe SS-1'!$A$12:$F$986,6,FALSE))</f>
        <v>0</v>
      </c>
      <c r="O11" s="4">
        <f>IF(ISNA(VLOOKUP($E11,'TT Horseshoe SS-2'!$A$12:$F$986,6,FALSE))=TRUE,"0",VLOOKUP($E11,'TT Horseshoe SS-2'!$A$12:$F$986,6,FALSE))</f>
        <v>0</v>
      </c>
      <c r="P11" s="4">
        <f>IF(ISNA(VLOOKUP($E11,'TT MSLM SS-1'!$A$12:$F$986,6,FALSE))=TRUE,"0",VLOOKUP($E11,'TT MSLM SS-1'!$A$12:$F$986,6,FALSE))</f>
        <v>30</v>
      </c>
      <c r="Q11" s="4">
        <f>IF(ISNA(VLOOKUP($E11,'TT MSLM SS-2'!$A$12:$F$986,6,FALSE))=TRUE,"0",VLOOKUP($E11,'TT MSLM SS-2'!$A$12:$F$986,6,FALSE))</f>
        <v>54</v>
      </c>
      <c r="R11" s="4">
        <f>IF(ISNA(VLOOKUP($E11,'Prov SS'!$A$12:$F$986,6,FALSE))=TRUE,"0",VLOOKUP($E11,'Prov SS'!$A$12:$F$986,6,FALSE))</f>
        <v>110</v>
      </c>
      <c r="S11" s="4">
        <f>IF(ISNA(VLOOKUP($E11,'Prov BA'!$A$12:$F$986,6,FALSE))=TRUE,"0",VLOOKUP($E11,'Prov BA'!$A$12:$F$986,6,FALSE))</f>
        <v>90</v>
      </c>
      <c r="T11" s="5"/>
      <c r="U11" s="5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5"/>
      <c r="AI11" s="5"/>
      <c r="AJ11" s="5"/>
      <c r="AK11" s="5">
        <v>0</v>
      </c>
      <c r="AL11" s="5">
        <v>0</v>
      </c>
      <c r="AM11" s="5">
        <v>0</v>
      </c>
    </row>
    <row r="12" spans="1:40" s="8" customFormat="1" ht="18" customHeight="1" x14ac:dyDescent="0.15">
      <c r="A12" s="63" t="s">
        <v>156</v>
      </c>
      <c r="B12" s="64">
        <v>2010</v>
      </c>
      <c r="C12" s="64" t="s">
        <v>29</v>
      </c>
      <c r="D12" s="64" t="s">
        <v>38</v>
      </c>
      <c r="E12" s="65" t="s">
        <v>155</v>
      </c>
      <c r="F12" s="63"/>
      <c r="G12" s="63">
        <f>H12</f>
        <v>7</v>
      </c>
      <c r="H12" s="4">
        <f>RANK(L12,$L$6:$L$14,0)</f>
        <v>7</v>
      </c>
      <c r="I12" s="4">
        <f>LARGE(($P12:$AR12),1)</f>
        <v>150</v>
      </c>
      <c r="J12" s="4">
        <f>LARGE(($P12:$AR12),2)</f>
        <v>70</v>
      </c>
      <c r="K12" s="4">
        <f>LARGE(($P12:$AR12),3)</f>
        <v>0</v>
      </c>
      <c r="L12" s="5">
        <f>SUM(I12+J12+K12)</f>
        <v>220</v>
      </c>
      <c r="M12" s="6"/>
      <c r="N12" s="4" t="str">
        <f>IF(ISNA(VLOOKUP($E12,'TT Horseshoe SS-1'!$A$12:$F$986,6,FALSE))=TRUE,"0",VLOOKUP($E12,'TT Horseshoe SS-1'!$A$12:$F$986,6,FALSE))</f>
        <v>0</v>
      </c>
      <c r="O12" s="4" t="str">
        <f>IF(ISNA(VLOOKUP($E12,'TT Horseshoe SS-2'!$A$12:$F$986,6,FALSE))=TRUE,"0",VLOOKUP($E12,'TT Horseshoe SS-2'!$A$12:$F$986,6,FALSE))</f>
        <v>0</v>
      </c>
      <c r="P12" s="4" t="str">
        <f>IF(ISNA(VLOOKUP($E12,'TT MSLM SS-1'!$A$12:$F$986,6,FALSE))=TRUE,"0",VLOOKUP($E12,'TT MSLM SS-1'!$A$12:$F$986,6,FALSE))</f>
        <v>0</v>
      </c>
      <c r="Q12" s="4" t="str">
        <f>IF(ISNA(VLOOKUP($E12,'TT MSLM SS-2'!$A$12:$F$986,6,FALSE))=TRUE,"0",VLOOKUP($E12,'TT MSLM SS-2'!$A$12:$F$986,6,FALSE))</f>
        <v>0</v>
      </c>
      <c r="R12" s="4">
        <f>IF(ISNA(VLOOKUP($E12,'Prov SS'!$A$12:$F$986,6,FALSE))=TRUE,"0",VLOOKUP($E12,'Prov SS'!$A$12:$F$986,6,FALSE))</f>
        <v>70</v>
      </c>
      <c r="S12" s="4">
        <f>IF(ISNA(VLOOKUP($E12,'Prov BA'!$A$12:$F$986,6,FALSE))=TRUE,"0",VLOOKUP($E12,'Prov BA'!$A$12:$F$986,6,FALSE))</f>
        <v>150</v>
      </c>
      <c r="T12" s="5"/>
      <c r="U12" s="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5"/>
      <c r="AI12" s="5"/>
      <c r="AJ12" s="5"/>
      <c r="AK12" s="5">
        <v>0</v>
      </c>
      <c r="AL12" s="5">
        <v>0</v>
      </c>
      <c r="AM12" s="5">
        <v>0</v>
      </c>
      <c r="AN12" s="40"/>
    </row>
    <row r="13" spans="1:40" ht="18" customHeight="1" x14ac:dyDescent="0.15">
      <c r="A13" s="63" t="s">
        <v>67</v>
      </c>
      <c r="B13" s="64">
        <v>2007</v>
      </c>
      <c r="C13" s="64" t="s">
        <v>29</v>
      </c>
      <c r="D13" s="64" t="s">
        <v>25</v>
      </c>
      <c r="E13" s="65" t="s">
        <v>154</v>
      </c>
      <c r="F13" s="63"/>
      <c r="G13" s="63">
        <f>H13</f>
        <v>8</v>
      </c>
      <c r="H13" s="4">
        <f>RANK(L13,$L$6:$L$14,0)</f>
        <v>8</v>
      </c>
      <c r="I13" s="4">
        <f>LARGE(($M13:$AR13),1)</f>
        <v>78</v>
      </c>
      <c r="J13" s="4">
        <f>LARGE(($N13:$AR13),2)</f>
        <v>0</v>
      </c>
      <c r="K13" s="4">
        <f>LARGE(($N13:$AR13),3)</f>
        <v>0</v>
      </c>
      <c r="L13" s="5">
        <f>SUM(I13+J13+K13)</f>
        <v>78</v>
      </c>
      <c r="M13" s="6"/>
      <c r="N13" s="4" t="str">
        <f>IF(ISNA(VLOOKUP($E13,'TT Horseshoe SS-1'!$A$12:$F$986,6,FALSE))=TRUE,"0",VLOOKUP($E13,'TT Horseshoe SS-1'!$A$12:$F$986,6,FALSE))</f>
        <v>0</v>
      </c>
      <c r="O13" s="4" t="str">
        <f>IF(ISNA(VLOOKUP($E13,'TT Horseshoe SS-2'!$A$12:$F$986,6,FALSE))=TRUE,"0",VLOOKUP($E13,'TT Horseshoe SS-2'!$A$12:$F$986,6,FALSE))</f>
        <v>0</v>
      </c>
      <c r="P13" s="4" t="str">
        <f>IF(ISNA(VLOOKUP($E13,'TT MSLM SS-1'!$A$12:$F$986,6,FALSE))=TRUE,"0",VLOOKUP($E13,'TT MSLM SS-1'!$A$12:$F$986,6,FALSE))</f>
        <v>0</v>
      </c>
      <c r="Q13" s="4">
        <f>IF(ISNA(VLOOKUP($E13,'TT MSLM SS-2'!$A$12:$F$986,6,FALSE))=TRUE,"0",VLOOKUP($E13,'TT MSLM SS-2'!$A$12:$F$986,6,FALSE))</f>
        <v>78</v>
      </c>
      <c r="R13" s="4" t="str">
        <f>IF(ISNA(VLOOKUP($E13,'Prov SS'!$A$12:$F$986,6,FALSE))=TRUE,"0",VLOOKUP($E13,'Prov SS'!$A$12:$F$986,6,FALSE))</f>
        <v>0</v>
      </c>
      <c r="S13" s="4" t="str">
        <f>IF(ISNA(VLOOKUP($E13,'Prov BA'!$A$12:$F$986,6,FALSE))=TRUE,"0",VLOOKUP($E13,'Prov BA'!$A$12:$F$986,6,FALSE))</f>
        <v>0</v>
      </c>
      <c r="T13" s="5"/>
      <c r="U13" s="5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5"/>
      <c r="AI13" s="5"/>
      <c r="AJ13" s="5"/>
      <c r="AK13" s="5">
        <v>0</v>
      </c>
      <c r="AL13" s="5">
        <v>0</v>
      </c>
      <c r="AM13" s="5">
        <v>0</v>
      </c>
    </row>
    <row r="14" spans="1:40" ht="18" customHeight="1" x14ac:dyDescent="0.15">
      <c r="A14" s="63"/>
      <c r="B14" s="64"/>
      <c r="C14" s="64"/>
      <c r="D14" s="64"/>
      <c r="E14" s="65"/>
      <c r="F14" s="63"/>
      <c r="G14" s="63">
        <f>H14</f>
        <v>9</v>
      </c>
      <c r="H14" s="4">
        <f>RANK(L14,$L$6:$L$14,0)</f>
        <v>9</v>
      </c>
      <c r="I14" s="4">
        <f>LARGE(($P14:$AR14),1)</f>
        <v>0</v>
      </c>
      <c r="J14" s="4">
        <f>LARGE(($P14:$AR14),2)</f>
        <v>0</v>
      </c>
      <c r="K14" s="4">
        <f>LARGE(($P14:$AR14),3)</f>
        <v>0</v>
      </c>
      <c r="L14" s="5">
        <f>SUM(I14+J14+K14)</f>
        <v>0</v>
      </c>
      <c r="M14" s="6"/>
      <c r="N14" s="4" t="str">
        <f>IF(ISNA(VLOOKUP($E14,'TT Horseshoe SS-1'!$A$12:$F$986,6,FALSE))=TRUE,"0",VLOOKUP($E14,'TT Horseshoe SS-1'!$A$12:$F$986,6,FALSE))</f>
        <v>0</v>
      </c>
      <c r="O14" s="4" t="str">
        <f>IF(ISNA(VLOOKUP($E14,'TT Horseshoe SS-2'!$A$12:$F$986,6,FALSE))=TRUE,"0",VLOOKUP($E14,'TT Horseshoe SS-2'!$A$12:$F$986,6,FALSE))</f>
        <v>0</v>
      </c>
      <c r="P14" s="4" t="str">
        <f>IF(ISNA(VLOOKUP($E14,'TT MSLM SS-1'!$A$12:$F$986,6,FALSE))=TRUE,"0",VLOOKUP($E14,'TT MSLM SS-1'!$A$12:$F$986,6,FALSE))</f>
        <v>0</v>
      </c>
      <c r="Q14" s="4" t="str">
        <f>IF(ISNA(VLOOKUP($E14,'TT MSLM SS-2'!$A$12:$F$986,6,FALSE))=TRUE,"0",VLOOKUP($E14,'TT MSLM SS-2'!$A$12:$F$986,6,FALSE))</f>
        <v>0</v>
      </c>
      <c r="R14" s="4" t="str">
        <f>IF(ISNA(VLOOKUP($E14,'Prov SS'!$A$12:$F$986,6,FALSE))=TRUE,"0",VLOOKUP($E14,'Prov SS'!$A$12:$F$986,6,FALSE))</f>
        <v>0</v>
      </c>
      <c r="S14" s="4" t="str">
        <f>IF(ISNA(VLOOKUP($E14,'Prov BA'!$A$12:$F$986,6,FALSE))=TRUE,"0",VLOOKUP($E14,'Prov BA'!$A$12:$F$986,6,FALSE))</f>
        <v>0</v>
      </c>
      <c r="T14" s="5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5"/>
      <c r="AI14" s="5"/>
      <c r="AJ14" s="5"/>
      <c r="AK14" s="5">
        <v>0</v>
      </c>
      <c r="AL14" s="5">
        <v>0</v>
      </c>
      <c r="AM14" s="5">
        <v>0</v>
      </c>
    </row>
  </sheetData>
  <sortState xmlns:xlrd2="http://schemas.microsoft.com/office/spreadsheetml/2017/richdata2" ref="A6:AN13">
    <sortCondition ref="G6:G13"/>
  </sortState>
  <mergeCells count="4">
    <mergeCell ref="H3:L3"/>
    <mergeCell ref="C4:C5"/>
    <mergeCell ref="A1:E2"/>
    <mergeCell ref="G1:L2"/>
  </mergeCells>
  <conditionalFormatting sqref="E3:E12 E14:E1048576">
    <cfRule type="duplicateValues" dxfId="455" priority="57"/>
    <cfRule type="duplicateValues" dxfId="454" priority="58"/>
  </conditionalFormatting>
  <conditionalFormatting sqref="E6:E12 E14">
    <cfRule type="duplicateValues" dxfId="17" priority="106"/>
    <cfRule type="duplicateValues" dxfId="16" priority="107"/>
    <cfRule type="duplicateValues" dxfId="15" priority="108"/>
  </conditionalFormatting>
  <conditionalFormatting sqref="E13">
    <cfRule type="duplicateValues" dxfId="14" priority="1"/>
    <cfRule type="duplicateValues" dxfId="13" priority="2"/>
    <cfRule type="duplicateValues" dxfId="12" priority="3"/>
    <cfRule type="duplicateValues" dxfId="11" priority="4"/>
    <cfRule type="duplicateValues" dxfId="10" priority="5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CDE61-2DDA-4940-A5FD-5C0E3B3ABD0A}">
  <dimension ref="A1:N60"/>
  <sheetViews>
    <sheetView workbookViewId="0">
      <selection activeCell="C13" sqref="C13"/>
    </sheetView>
  </sheetViews>
  <sheetFormatPr baseColWidth="10" defaultColWidth="10.6640625" defaultRowHeight="14" x14ac:dyDescent="0.15"/>
  <cols>
    <col min="1" max="1" width="17.1640625" style="1" customWidth="1"/>
    <col min="2" max="2" width="10.5" style="15" customWidth="1"/>
    <col min="3" max="4" width="10.5" style="1" customWidth="1"/>
    <col min="5" max="5" width="10.5" style="15" customWidth="1"/>
    <col min="6" max="6" width="11.83203125" style="1" customWidth="1"/>
    <col min="7" max="7" width="9.1640625" style="1" customWidth="1"/>
    <col min="8" max="10" width="10.6640625" style="1"/>
    <col min="11" max="11" width="14" style="14" customWidth="1"/>
    <col min="12" max="13" width="10.6640625" style="1"/>
    <col min="14" max="14" width="14.6640625" style="14" customWidth="1"/>
    <col min="15" max="16384" width="10.6640625" style="1"/>
  </cols>
  <sheetData>
    <row r="1" spans="1:14" ht="15" customHeight="1" x14ac:dyDescent="0.15">
      <c r="A1" s="172" t="s">
        <v>132</v>
      </c>
      <c r="B1" s="173"/>
      <c r="C1" s="173"/>
      <c r="D1" s="173"/>
      <c r="E1" s="173"/>
      <c r="F1" s="173"/>
      <c r="G1" s="174"/>
      <c r="I1" s="178" t="s">
        <v>128</v>
      </c>
      <c r="J1" s="179"/>
      <c r="K1" s="1"/>
      <c r="L1" s="178" t="s">
        <v>128</v>
      </c>
      <c r="M1" s="179"/>
      <c r="N1" s="1"/>
    </row>
    <row r="2" spans="1:14" ht="15" customHeight="1" x14ac:dyDescent="0.15">
      <c r="A2" s="175"/>
      <c r="B2" s="176"/>
      <c r="C2" s="176"/>
      <c r="D2" s="176"/>
      <c r="E2" s="176"/>
      <c r="F2" s="176"/>
      <c r="G2" s="177"/>
      <c r="I2" s="117" t="s">
        <v>130</v>
      </c>
      <c r="J2" s="120">
        <v>500</v>
      </c>
      <c r="K2" s="1"/>
      <c r="L2" s="117" t="s">
        <v>130</v>
      </c>
      <c r="M2" s="120">
        <v>570</v>
      </c>
      <c r="N2" s="1"/>
    </row>
    <row r="3" spans="1:14" ht="15" customHeight="1" x14ac:dyDescent="0.15">
      <c r="A3" s="133" t="s">
        <v>114</v>
      </c>
      <c r="B3" s="180" t="s">
        <v>2</v>
      </c>
      <c r="C3" s="181"/>
      <c r="D3" s="124"/>
      <c r="E3" s="127"/>
      <c r="F3" s="124"/>
      <c r="G3" s="130"/>
      <c r="I3" s="118" t="s">
        <v>116</v>
      </c>
      <c r="J3" s="119">
        <v>57</v>
      </c>
      <c r="K3" s="1"/>
      <c r="L3" s="118" t="s">
        <v>116</v>
      </c>
      <c r="M3" s="119">
        <v>20</v>
      </c>
      <c r="N3" s="1"/>
    </row>
    <row r="4" spans="1:14" ht="15" customHeight="1" x14ac:dyDescent="0.15">
      <c r="A4" s="122" t="s">
        <v>115</v>
      </c>
      <c r="B4" s="141"/>
      <c r="C4" s="142"/>
      <c r="D4" s="124"/>
      <c r="E4" s="127"/>
      <c r="F4" s="124"/>
      <c r="G4" s="130"/>
      <c r="I4" s="29">
        <v>1</v>
      </c>
      <c r="J4" s="31">
        <f>J2</f>
        <v>500</v>
      </c>
      <c r="K4" s="1"/>
      <c r="L4" s="29">
        <v>1</v>
      </c>
      <c r="M4" s="30">
        <v>570</v>
      </c>
      <c r="N4" s="1"/>
    </row>
    <row r="5" spans="1:14" ht="15" customHeight="1" x14ac:dyDescent="0.15">
      <c r="A5" s="122" t="s">
        <v>117</v>
      </c>
      <c r="B5" s="141"/>
      <c r="C5" s="142"/>
      <c r="D5" s="126"/>
      <c r="E5" s="128"/>
      <c r="F5" s="128"/>
      <c r="G5" s="130"/>
      <c r="I5" s="29">
        <f>I4+1</f>
        <v>2</v>
      </c>
      <c r="J5" s="31">
        <f>J4-(J$4-30)/(J$3-1)</f>
        <v>491.60714285714283</v>
      </c>
      <c r="K5" s="1"/>
      <c r="L5" s="29">
        <f>L4+1</f>
        <v>2</v>
      </c>
      <c r="M5" s="30">
        <f t="shared" ref="M5:M23" si="0">M4-(M$4-332)/(M$3)</f>
        <v>558.1</v>
      </c>
      <c r="N5" s="1"/>
    </row>
    <row r="6" spans="1:14" ht="15" customHeight="1" x14ac:dyDescent="0.15">
      <c r="A6" s="122" t="s">
        <v>118</v>
      </c>
      <c r="B6" s="141"/>
      <c r="C6" s="142"/>
      <c r="D6" s="126"/>
      <c r="E6" s="129"/>
      <c r="F6" s="126"/>
      <c r="G6" s="130"/>
      <c r="I6" s="29">
        <f t="shared" ref="I6:I60" si="1">I5+1</f>
        <v>3</v>
      </c>
      <c r="J6" s="31">
        <f t="shared" ref="J6:J36" si="2">J5-(J$4-30)/(J$3-1)</f>
        <v>483.21428571428567</v>
      </c>
      <c r="K6" s="1"/>
      <c r="L6" s="29">
        <f t="shared" ref="L6:L23" si="3">L5+1</f>
        <v>3</v>
      </c>
      <c r="M6" s="30">
        <f t="shared" si="0"/>
        <v>546.20000000000005</v>
      </c>
      <c r="N6" s="1"/>
    </row>
    <row r="7" spans="1:14" ht="15" customHeight="1" x14ac:dyDescent="0.15">
      <c r="A7" s="122" t="s">
        <v>119</v>
      </c>
      <c r="B7" s="143"/>
      <c r="C7" s="144"/>
      <c r="D7" s="125"/>
      <c r="E7" s="131"/>
      <c r="F7" s="125"/>
      <c r="G7" s="132"/>
      <c r="I7" s="29">
        <f t="shared" si="1"/>
        <v>4</v>
      </c>
      <c r="J7" s="31">
        <f t="shared" si="2"/>
        <v>474.8214285714285</v>
      </c>
      <c r="K7" s="1"/>
      <c r="L7" s="29">
        <f t="shared" si="3"/>
        <v>4</v>
      </c>
      <c r="M7" s="30">
        <f t="shared" si="0"/>
        <v>534.30000000000007</v>
      </c>
      <c r="N7" s="1"/>
    </row>
    <row r="8" spans="1:14" ht="15" customHeight="1" x14ac:dyDescent="0.15">
      <c r="A8" s="123" t="s">
        <v>120</v>
      </c>
      <c r="B8" s="182" t="s">
        <v>121</v>
      </c>
      <c r="C8" s="182"/>
      <c r="D8" s="182" t="s">
        <v>122</v>
      </c>
      <c r="E8" s="182"/>
      <c r="F8" s="183" t="s">
        <v>131</v>
      </c>
      <c r="G8" s="138" t="s">
        <v>123</v>
      </c>
      <c r="I8" s="29">
        <f t="shared" si="1"/>
        <v>5</v>
      </c>
      <c r="J8" s="31">
        <f t="shared" si="2"/>
        <v>466.42857142857133</v>
      </c>
      <c r="K8" s="1"/>
      <c r="L8" s="29">
        <f t="shared" si="3"/>
        <v>5</v>
      </c>
      <c r="M8" s="30">
        <f t="shared" si="0"/>
        <v>522.40000000000009</v>
      </c>
      <c r="N8" s="1"/>
    </row>
    <row r="9" spans="1:14" ht="15" customHeight="1" x14ac:dyDescent="0.15">
      <c r="A9" s="186" t="s">
        <v>124</v>
      </c>
      <c r="B9" s="187" t="s">
        <v>130</v>
      </c>
      <c r="C9" s="187"/>
      <c r="D9" s="187" t="s">
        <v>130</v>
      </c>
      <c r="E9" s="187"/>
      <c r="F9" s="184"/>
      <c r="G9" s="188" t="s">
        <v>137</v>
      </c>
      <c r="I9" s="29">
        <f t="shared" si="1"/>
        <v>6</v>
      </c>
      <c r="J9" s="31">
        <f t="shared" si="2"/>
        <v>458.03571428571416</v>
      </c>
      <c r="K9" s="1"/>
      <c r="L9" s="29">
        <f t="shared" si="3"/>
        <v>6</v>
      </c>
      <c r="M9" s="30">
        <f t="shared" si="0"/>
        <v>510.50000000000011</v>
      </c>
      <c r="N9" s="1"/>
    </row>
    <row r="10" spans="1:14" ht="15" customHeight="1" x14ac:dyDescent="0.15">
      <c r="A10" s="186"/>
      <c r="B10" s="169">
        <f>J2</f>
        <v>500</v>
      </c>
      <c r="C10" s="169"/>
      <c r="D10" s="169">
        <f>M2</f>
        <v>570</v>
      </c>
      <c r="E10" s="169"/>
      <c r="F10" s="185"/>
      <c r="G10" s="188"/>
      <c r="I10" s="29">
        <f t="shared" si="1"/>
        <v>7</v>
      </c>
      <c r="J10" s="31">
        <f t="shared" si="2"/>
        <v>449.642857142857</v>
      </c>
      <c r="K10" s="1"/>
      <c r="L10" s="29">
        <f t="shared" si="3"/>
        <v>7</v>
      </c>
      <c r="M10" s="30">
        <f t="shared" si="0"/>
        <v>498.60000000000014</v>
      </c>
      <c r="N10" s="1"/>
    </row>
    <row r="11" spans="1:14" ht="15" customHeight="1" x14ac:dyDescent="0.15">
      <c r="A11" s="123"/>
      <c r="B11" s="115" t="s">
        <v>123</v>
      </c>
      <c r="C11" s="116" t="s">
        <v>129</v>
      </c>
      <c r="D11" s="116" t="s">
        <v>123</v>
      </c>
      <c r="E11" s="116" t="s">
        <v>129</v>
      </c>
      <c r="F11" s="121" t="s">
        <v>125</v>
      </c>
      <c r="G11" s="116">
        <f>J3</f>
        <v>57</v>
      </c>
      <c r="I11" s="29">
        <f t="shared" si="1"/>
        <v>8</v>
      </c>
      <c r="J11" s="31">
        <f t="shared" si="2"/>
        <v>441.24999999999983</v>
      </c>
      <c r="K11" s="1"/>
      <c r="L11" s="29">
        <f t="shared" si="3"/>
        <v>8</v>
      </c>
      <c r="M11" s="30">
        <f t="shared" si="0"/>
        <v>486.70000000000016</v>
      </c>
      <c r="N11" s="1"/>
    </row>
    <row r="12" spans="1:14" ht="15" customHeight="1" x14ac:dyDescent="0.15">
      <c r="A12" s="65" t="s">
        <v>26</v>
      </c>
      <c r="B12" s="81">
        <v>12</v>
      </c>
      <c r="C12" s="81">
        <f>_xlfn.IFNA(VLOOKUP(B12,$I$4:$J$100,2,FALSE),"0")</f>
        <v>407.67857142857116</v>
      </c>
      <c r="D12" s="33">
        <v>5</v>
      </c>
      <c r="E12" s="81">
        <f>_xlfn.IFNA(VLOOKUP(D12,$L$4:$M$23,2,FALSE),"0")</f>
        <v>522.40000000000009</v>
      </c>
      <c r="F12" s="83">
        <f>IFERROR(LARGE((C12,E12),1),"0")</f>
        <v>522.40000000000009</v>
      </c>
      <c r="G12" s="139">
        <f>IF(D12&lt;0,D12,B12)</f>
        <v>12</v>
      </c>
      <c r="I12" s="29">
        <f t="shared" si="1"/>
        <v>9</v>
      </c>
      <c r="J12" s="31">
        <f t="shared" si="2"/>
        <v>432.85714285714266</v>
      </c>
      <c r="K12" s="1"/>
      <c r="L12" s="29">
        <f t="shared" si="3"/>
        <v>9</v>
      </c>
      <c r="M12" s="30">
        <f t="shared" si="0"/>
        <v>474.80000000000018</v>
      </c>
      <c r="N12" s="1"/>
    </row>
    <row r="13" spans="1:14" ht="15" customHeight="1" x14ac:dyDescent="0.15">
      <c r="A13" s="82"/>
      <c r="B13" s="81"/>
      <c r="C13" s="81" t="str">
        <f t="shared" ref="C13:C26" si="4">_xlfn.IFNA(VLOOKUP(B13,$I$4:$J$100,2,FALSE),"0")</f>
        <v>0</v>
      </c>
      <c r="D13" s="33"/>
      <c r="E13" s="81" t="str">
        <f t="shared" ref="E13:E26" si="5">_xlfn.IFNA(VLOOKUP(D13,$L$4:$M$23,2,FALSE),"0")</f>
        <v>0</v>
      </c>
      <c r="F13" s="83" t="str">
        <f>IFERROR(LARGE((C13,E13),1),"0")</f>
        <v>0</v>
      </c>
      <c r="G13" s="139">
        <f t="shared" ref="G13:G26" si="6">IF(D13&lt;0,D13,B13)</f>
        <v>0</v>
      </c>
      <c r="H13" s="15"/>
      <c r="I13" s="29">
        <f t="shared" si="1"/>
        <v>10</v>
      </c>
      <c r="J13" s="31">
        <f t="shared" si="2"/>
        <v>424.4642857142855</v>
      </c>
      <c r="K13" s="1"/>
      <c r="L13" s="29">
        <f t="shared" si="3"/>
        <v>10</v>
      </c>
      <c r="M13" s="30">
        <f t="shared" si="0"/>
        <v>462.9000000000002</v>
      </c>
      <c r="N13" s="1"/>
    </row>
    <row r="14" spans="1:14" ht="15" customHeight="1" x14ac:dyDescent="0.15">
      <c r="A14" s="65"/>
      <c r="B14" s="81"/>
      <c r="C14" s="81" t="str">
        <f t="shared" si="4"/>
        <v>0</v>
      </c>
      <c r="D14" s="33"/>
      <c r="E14" s="81" t="str">
        <f t="shared" si="5"/>
        <v>0</v>
      </c>
      <c r="F14" s="83" t="str">
        <f>IFERROR(LARGE((C14,E14),1),"0")</f>
        <v>0</v>
      </c>
      <c r="G14" s="139">
        <f t="shared" si="6"/>
        <v>0</v>
      </c>
      <c r="H14" s="15"/>
      <c r="I14" s="29">
        <f t="shared" si="1"/>
        <v>11</v>
      </c>
      <c r="J14" s="31">
        <f t="shared" si="2"/>
        <v>416.07142857142833</v>
      </c>
      <c r="K14" s="1"/>
      <c r="L14" s="29">
        <f t="shared" si="3"/>
        <v>11</v>
      </c>
      <c r="M14" s="30">
        <f t="shared" si="0"/>
        <v>451.00000000000023</v>
      </c>
      <c r="N14" s="1"/>
    </row>
    <row r="15" spans="1:14" ht="15" customHeight="1" x14ac:dyDescent="0.15">
      <c r="A15" s="82"/>
      <c r="B15" s="81"/>
      <c r="C15" s="81" t="str">
        <f t="shared" si="4"/>
        <v>0</v>
      </c>
      <c r="D15" s="33"/>
      <c r="E15" s="81" t="str">
        <f t="shared" si="5"/>
        <v>0</v>
      </c>
      <c r="F15" s="83" t="str">
        <f>IFERROR(LARGE((C15,E15),1),"0")</f>
        <v>0</v>
      </c>
      <c r="G15" s="139">
        <f t="shared" si="6"/>
        <v>0</v>
      </c>
      <c r="H15" s="15"/>
      <c r="I15" s="29">
        <f t="shared" si="1"/>
        <v>12</v>
      </c>
      <c r="J15" s="31">
        <f t="shared" si="2"/>
        <v>407.67857142857116</v>
      </c>
      <c r="K15" s="1"/>
      <c r="L15" s="29">
        <f t="shared" si="3"/>
        <v>12</v>
      </c>
      <c r="M15" s="30">
        <f t="shared" si="0"/>
        <v>439.10000000000025</v>
      </c>
      <c r="N15" s="1"/>
    </row>
    <row r="16" spans="1:14" ht="15" customHeight="1" x14ac:dyDescent="0.15">
      <c r="A16" s="65"/>
      <c r="B16" s="81"/>
      <c r="C16" s="81" t="str">
        <f t="shared" si="4"/>
        <v>0</v>
      </c>
      <c r="D16" s="33"/>
      <c r="E16" s="81" t="str">
        <f t="shared" si="5"/>
        <v>0</v>
      </c>
      <c r="F16" s="83" t="str">
        <f>IFERROR(LARGE((C16,E16),1),"0")</f>
        <v>0</v>
      </c>
      <c r="G16" s="139">
        <f t="shared" si="6"/>
        <v>0</v>
      </c>
      <c r="H16" s="15"/>
      <c r="I16" s="29">
        <f t="shared" si="1"/>
        <v>13</v>
      </c>
      <c r="J16" s="31">
        <f t="shared" si="2"/>
        <v>399.28571428571399</v>
      </c>
      <c r="K16" s="1"/>
      <c r="L16" s="29">
        <f t="shared" si="3"/>
        <v>13</v>
      </c>
      <c r="M16" s="30">
        <f t="shared" si="0"/>
        <v>427.20000000000027</v>
      </c>
      <c r="N16" s="1"/>
    </row>
    <row r="17" spans="1:14" x14ac:dyDescent="0.15">
      <c r="A17" s="82"/>
      <c r="B17" s="81"/>
      <c r="C17" s="81" t="str">
        <f t="shared" si="4"/>
        <v>0</v>
      </c>
      <c r="D17" s="36"/>
      <c r="E17" s="81" t="str">
        <f t="shared" si="5"/>
        <v>0</v>
      </c>
      <c r="F17" s="83" t="str">
        <f>IFERROR(LARGE((C17,E17),1),"0")</f>
        <v>0</v>
      </c>
      <c r="G17" s="139">
        <f t="shared" si="6"/>
        <v>0</v>
      </c>
      <c r="H17" s="15"/>
      <c r="I17" s="29">
        <f t="shared" si="1"/>
        <v>14</v>
      </c>
      <c r="J17" s="31">
        <f t="shared" si="2"/>
        <v>390.89285714285683</v>
      </c>
      <c r="K17" s="1"/>
      <c r="L17" s="29">
        <f t="shared" si="3"/>
        <v>14</v>
      </c>
      <c r="M17" s="30">
        <f t="shared" si="0"/>
        <v>415.3000000000003</v>
      </c>
      <c r="N17" s="1"/>
    </row>
    <row r="18" spans="1:14" x14ac:dyDescent="0.15">
      <c r="A18" s="82"/>
      <c r="B18" s="81"/>
      <c r="C18" s="81" t="str">
        <f t="shared" si="4"/>
        <v>0</v>
      </c>
      <c r="D18" s="33"/>
      <c r="E18" s="81" t="str">
        <f t="shared" si="5"/>
        <v>0</v>
      </c>
      <c r="F18" s="83" t="str">
        <f>IFERROR(LARGE((C18,E18),1),"0")</f>
        <v>0</v>
      </c>
      <c r="G18" s="139">
        <f t="shared" si="6"/>
        <v>0</v>
      </c>
      <c r="H18" s="15"/>
      <c r="I18" s="29">
        <f t="shared" si="1"/>
        <v>15</v>
      </c>
      <c r="J18" s="31">
        <f t="shared" si="2"/>
        <v>382.49999999999966</v>
      </c>
      <c r="K18" s="1"/>
      <c r="L18" s="29">
        <f t="shared" si="3"/>
        <v>15</v>
      </c>
      <c r="M18" s="30">
        <f t="shared" si="0"/>
        <v>403.40000000000032</v>
      </c>
      <c r="N18" s="1"/>
    </row>
    <row r="19" spans="1:14" x14ac:dyDescent="0.15">
      <c r="A19" s="82"/>
      <c r="B19" s="34"/>
      <c r="C19" s="81" t="str">
        <f t="shared" si="4"/>
        <v>0</v>
      </c>
      <c r="D19" s="32"/>
      <c r="E19" s="81" t="str">
        <f t="shared" si="5"/>
        <v>0</v>
      </c>
      <c r="F19" s="83" t="str">
        <f>IFERROR(LARGE((C19,E19),1),"0")</f>
        <v>0</v>
      </c>
      <c r="G19" s="139">
        <f t="shared" si="6"/>
        <v>0</v>
      </c>
      <c r="H19" s="35"/>
      <c r="I19" s="29">
        <f t="shared" si="1"/>
        <v>16</v>
      </c>
      <c r="J19" s="31">
        <f t="shared" si="2"/>
        <v>374.10714285714249</v>
      </c>
      <c r="K19" s="1"/>
      <c r="L19" s="29">
        <f t="shared" si="3"/>
        <v>16</v>
      </c>
      <c r="M19" s="30">
        <f t="shared" si="0"/>
        <v>391.50000000000034</v>
      </c>
      <c r="N19" s="1"/>
    </row>
    <row r="20" spans="1:14" x14ac:dyDescent="0.15">
      <c r="A20" s="82"/>
      <c r="B20" s="34"/>
      <c r="C20" s="81" t="str">
        <f t="shared" si="4"/>
        <v>0</v>
      </c>
      <c r="D20" s="32"/>
      <c r="E20" s="81" t="str">
        <f t="shared" si="5"/>
        <v>0</v>
      </c>
      <c r="F20" s="83" t="str">
        <f>IFERROR(LARGE((C20,E20),1),"0")</f>
        <v>0</v>
      </c>
      <c r="G20" s="139">
        <f t="shared" si="6"/>
        <v>0</v>
      </c>
      <c r="H20" s="35"/>
      <c r="I20" s="29">
        <f t="shared" si="1"/>
        <v>17</v>
      </c>
      <c r="J20" s="31">
        <f t="shared" si="2"/>
        <v>365.71428571428532</v>
      </c>
      <c r="K20" s="1"/>
      <c r="L20" s="29">
        <f t="shared" si="3"/>
        <v>17</v>
      </c>
      <c r="M20" s="30">
        <f t="shared" si="0"/>
        <v>379.60000000000036</v>
      </c>
      <c r="N20" s="1"/>
    </row>
    <row r="21" spans="1:14" x14ac:dyDescent="0.15">
      <c r="A21" s="84"/>
      <c r="B21" s="34"/>
      <c r="C21" s="81" t="str">
        <f t="shared" si="4"/>
        <v>0</v>
      </c>
      <c r="D21" s="32"/>
      <c r="E21" s="81" t="str">
        <f t="shared" si="5"/>
        <v>0</v>
      </c>
      <c r="F21" s="83" t="str">
        <f>IFERROR(LARGE((C21,E21),1),"0")</f>
        <v>0</v>
      </c>
      <c r="G21" s="139">
        <f t="shared" si="6"/>
        <v>0</v>
      </c>
      <c r="H21" s="35"/>
      <c r="I21" s="29">
        <f t="shared" si="1"/>
        <v>18</v>
      </c>
      <c r="J21" s="31">
        <f t="shared" si="2"/>
        <v>357.32142857142816</v>
      </c>
      <c r="K21" s="1"/>
      <c r="L21" s="29">
        <f t="shared" si="3"/>
        <v>18</v>
      </c>
      <c r="M21" s="30">
        <f t="shared" si="0"/>
        <v>367.70000000000039</v>
      </c>
      <c r="N21" s="1"/>
    </row>
    <row r="22" spans="1:14" x14ac:dyDescent="0.15">
      <c r="A22" s="82"/>
      <c r="B22" s="34"/>
      <c r="C22" s="81" t="str">
        <f t="shared" si="4"/>
        <v>0</v>
      </c>
      <c r="D22" s="32"/>
      <c r="E22" s="81" t="str">
        <f t="shared" si="5"/>
        <v>0</v>
      </c>
      <c r="F22" s="83" t="str">
        <f>IFERROR(LARGE((C22,E22),1),"0")</f>
        <v>0</v>
      </c>
      <c r="G22" s="139">
        <f t="shared" si="6"/>
        <v>0</v>
      </c>
      <c r="H22" s="37"/>
      <c r="I22" s="29">
        <f t="shared" si="1"/>
        <v>19</v>
      </c>
      <c r="J22" s="31">
        <f t="shared" si="2"/>
        <v>348.92857142857099</v>
      </c>
      <c r="K22" s="1"/>
      <c r="L22" s="29">
        <f t="shared" si="3"/>
        <v>19</v>
      </c>
      <c r="M22" s="30">
        <f t="shared" si="0"/>
        <v>355.80000000000041</v>
      </c>
      <c r="N22" s="1"/>
    </row>
    <row r="23" spans="1:14" x14ac:dyDescent="0.15">
      <c r="A23" s="82"/>
      <c r="B23" s="34"/>
      <c r="C23" s="81" t="str">
        <f t="shared" si="4"/>
        <v>0</v>
      </c>
      <c r="D23" s="32"/>
      <c r="E23" s="81" t="str">
        <f t="shared" si="5"/>
        <v>0</v>
      </c>
      <c r="F23" s="83" t="str">
        <f>IFERROR(LARGE((C23,E23),1),"0")</f>
        <v>0</v>
      </c>
      <c r="G23" s="139">
        <f t="shared" si="6"/>
        <v>0</v>
      </c>
      <c r="H23" s="35"/>
      <c r="I23" s="29">
        <f t="shared" si="1"/>
        <v>20</v>
      </c>
      <c r="J23" s="31">
        <f t="shared" si="2"/>
        <v>340.53571428571382</v>
      </c>
      <c r="K23" s="1"/>
      <c r="L23" s="29">
        <f t="shared" si="3"/>
        <v>20</v>
      </c>
      <c r="M23" s="30">
        <f t="shared" si="0"/>
        <v>343.90000000000043</v>
      </c>
      <c r="N23" s="1"/>
    </row>
    <row r="24" spans="1:14" x14ac:dyDescent="0.15">
      <c r="A24" s="65"/>
      <c r="B24" s="34"/>
      <c r="C24" s="81" t="str">
        <f t="shared" si="4"/>
        <v>0</v>
      </c>
      <c r="D24" s="32"/>
      <c r="E24" s="81" t="str">
        <f t="shared" si="5"/>
        <v>0</v>
      </c>
      <c r="F24" s="83" t="str">
        <f>IFERROR(LARGE((C24,E24),1),"0")</f>
        <v>0</v>
      </c>
      <c r="G24" s="139">
        <f t="shared" si="6"/>
        <v>0</v>
      </c>
      <c r="H24" s="35"/>
      <c r="I24" s="29">
        <f t="shared" si="1"/>
        <v>21</v>
      </c>
      <c r="J24" s="31">
        <f t="shared" si="2"/>
        <v>332.14285714285666</v>
      </c>
      <c r="K24" s="1"/>
      <c r="M24" s="14"/>
      <c r="N24" s="1"/>
    </row>
    <row r="25" spans="1:14" x14ac:dyDescent="0.15">
      <c r="A25" s="82"/>
      <c r="B25" s="34"/>
      <c r="C25" s="81" t="str">
        <f t="shared" si="4"/>
        <v>0</v>
      </c>
      <c r="D25" s="32"/>
      <c r="E25" s="81" t="str">
        <f t="shared" si="5"/>
        <v>0</v>
      </c>
      <c r="F25" s="83" t="str">
        <f>IFERROR(LARGE((C25,E25),1),"0")</f>
        <v>0</v>
      </c>
      <c r="G25" s="139">
        <f t="shared" si="6"/>
        <v>0</v>
      </c>
      <c r="H25" s="35"/>
      <c r="I25" s="29">
        <f t="shared" si="1"/>
        <v>22</v>
      </c>
      <c r="J25" s="31">
        <f t="shared" si="2"/>
        <v>323.74999999999949</v>
      </c>
      <c r="K25" s="1"/>
      <c r="M25" s="14"/>
      <c r="N25" s="1"/>
    </row>
    <row r="26" spans="1:14" x14ac:dyDescent="0.15">
      <c r="A26" s="65"/>
      <c r="B26" s="34"/>
      <c r="C26" s="81" t="str">
        <f t="shared" si="4"/>
        <v>0</v>
      </c>
      <c r="D26" s="32"/>
      <c r="E26" s="81" t="str">
        <f t="shared" si="5"/>
        <v>0</v>
      </c>
      <c r="F26" s="83" t="str">
        <f>IFERROR(LARGE((C26,E26),1),"0")</f>
        <v>0</v>
      </c>
      <c r="G26" s="139">
        <f t="shared" si="6"/>
        <v>0</v>
      </c>
      <c r="H26" s="35"/>
      <c r="I26" s="29">
        <f t="shared" si="1"/>
        <v>23</v>
      </c>
      <c r="J26" s="31">
        <f t="shared" si="2"/>
        <v>315.35714285714232</v>
      </c>
      <c r="K26" s="1"/>
      <c r="M26" s="14"/>
      <c r="N26" s="1"/>
    </row>
    <row r="27" spans="1:14" x14ac:dyDescent="0.15">
      <c r="H27" s="35"/>
      <c r="I27" s="29">
        <f t="shared" si="1"/>
        <v>24</v>
      </c>
      <c r="J27" s="31">
        <f t="shared" si="2"/>
        <v>306.96428571428515</v>
      </c>
      <c r="K27" s="1"/>
      <c r="M27" s="14"/>
      <c r="N27" s="1"/>
    </row>
    <row r="28" spans="1:14" x14ac:dyDescent="0.15">
      <c r="H28" s="35"/>
      <c r="I28" s="29">
        <f t="shared" si="1"/>
        <v>25</v>
      </c>
      <c r="J28" s="31">
        <f t="shared" si="2"/>
        <v>298.57142857142799</v>
      </c>
      <c r="K28" s="1"/>
      <c r="M28" s="14"/>
      <c r="N28" s="1"/>
    </row>
    <row r="29" spans="1:14" x14ac:dyDescent="0.15">
      <c r="H29" s="15"/>
      <c r="I29" s="29">
        <f t="shared" si="1"/>
        <v>26</v>
      </c>
      <c r="J29" s="31">
        <f t="shared" si="2"/>
        <v>290.17857142857082</v>
      </c>
      <c r="K29" s="1"/>
      <c r="M29" s="14"/>
      <c r="N29" s="1"/>
    </row>
    <row r="30" spans="1:14" x14ac:dyDescent="0.15">
      <c r="H30" s="15"/>
      <c r="I30" s="29">
        <f t="shared" si="1"/>
        <v>27</v>
      </c>
      <c r="J30" s="31">
        <f t="shared" si="2"/>
        <v>281.78571428571365</v>
      </c>
      <c r="K30" s="1"/>
      <c r="M30" s="14"/>
      <c r="N30" s="1"/>
    </row>
    <row r="31" spans="1:14" x14ac:dyDescent="0.15">
      <c r="H31" s="15"/>
      <c r="I31" s="29">
        <f t="shared" si="1"/>
        <v>28</v>
      </c>
      <c r="J31" s="31">
        <f t="shared" si="2"/>
        <v>273.39285714285649</v>
      </c>
      <c r="K31" s="1"/>
      <c r="M31" s="14"/>
      <c r="N31" s="1"/>
    </row>
    <row r="32" spans="1:14" x14ac:dyDescent="0.15">
      <c r="H32" s="15"/>
      <c r="I32" s="29">
        <f t="shared" si="1"/>
        <v>29</v>
      </c>
      <c r="J32" s="31">
        <f t="shared" si="2"/>
        <v>264.99999999999932</v>
      </c>
      <c r="K32" s="1"/>
      <c r="M32" s="14"/>
      <c r="N32" s="1"/>
    </row>
    <row r="33" spans="9:14" x14ac:dyDescent="0.15">
      <c r="I33" s="29">
        <f t="shared" si="1"/>
        <v>30</v>
      </c>
      <c r="J33" s="31">
        <f t="shared" si="2"/>
        <v>256.60714285714215</v>
      </c>
      <c r="K33" s="1"/>
      <c r="M33" s="14"/>
      <c r="N33" s="1"/>
    </row>
    <row r="34" spans="9:14" x14ac:dyDescent="0.15">
      <c r="I34" s="29">
        <f t="shared" si="1"/>
        <v>31</v>
      </c>
      <c r="J34" s="31">
        <f t="shared" si="2"/>
        <v>248.21428571428501</v>
      </c>
      <c r="K34" s="1"/>
      <c r="M34" s="14"/>
      <c r="N34" s="1"/>
    </row>
    <row r="35" spans="9:14" x14ac:dyDescent="0.15">
      <c r="I35" s="29">
        <f t="shared" si="1"/>
        <v>32</v>
      </c>
      <c r="J35" s="31">
        <f t="shared" si="2"/>
        <v>239.82142857142787</v>
      </c>
      <c r="K35" s="1"/>
      <c r="M35" s="14"/>
      <c r="N35" s="1"/>
    </row>
    <row r="36" spans="9:14" x14ac:dyDescent="0.15">
      <c r="I36" s="29">
        <f t="shared" si="1"/>
        <v>33</v>
      </c>
      <c r="J36" s="31">
        <f t="shared" si="2"/>
        <v>231.42857142857073</v>
      </c>
      <c r="K36" s="1"/>
      <c r="M36" s="14"/>
      <c r="N36" s="1"/>
    </row>
    <row r="37" spans="9:14" x14ac:dyDescent="0.15">
      <c r="I37" s="29">
        <f t="shared" si="1"/>
        <v>34</v>
      </c>
      <c r="J37" s="31">
        <f t="shared" ref="J37:J60" si="7">J36-(J$4-30)/(J$3-1)</f>
        <v>223.0357142857136</v>
      </c>
      <c r="K37" s="1"/>
      <c r="M37" s="14"/>
      <c r="N37" s="1"/>
    </row>
    <row r="38" spans="9:14" x14ac:dyDescent="0.15">
      <c r="I38" s="29">
        <f t="shared" si="1"/>
        <v>35</v>
      </c>
      <c r="J38" s="31">
        <f t="shared" si="7"/>
        <v>214.64285714285646</v>
      </c>
      <c r="K38" s="1"/>
      <c r="M38" s="14"/>
      <c r="N38" s="1"/>
    </row>
    <row r="39" spans="9:14" x14ac:dyDescent="0.15">
      <c r="I39" s="29">
        <f t="shared" si="1"/>
        <v>36</v>
      </c>
      <c r="J39" s="31">
        <f t="shared" si="7"/>
        <v>206.24999999999932</v>
      </c>
      <c r="K39" s="1"/>
      <c r="M39" s="14"/>
      <c r="N39" s="1"/>
    </row>
    <row r="40" spans="9:14" x14ac:dyDescent="0.15">
      <c r="I40" s="29">
        <f t="shared" si="1"/>
        <v>37</v>
      </c>
      <c r="J40" s="31">
        <f t="shared" si="7"/>
        <v>197.85714285714218</v>
      </c>
      <c r="K40" s="1"/>
      <c r="M40" s="14"/>
      <c r="N40" s="1"/>
    </row>
    <row r="41" spans="9:14" x14ac:dyDescent="0.15">
      <c r="I41" s="29">
        <f t="shared" si="1"/>
        <v>38</v>
      </c>
      <c r="J41" s="31">
        <f t="shared" si="7"/>
        <v>189.46428571428504</v>
      </c>
      <c r="K41" s="1"/>
      <c r="M41" s="14"/>
      <c r="N41" s="1"/>
    </row>
    <row r="42" spans="9:14" x14ac:dyDescent="0.15">
      <c r="I42" s="29">
        <f t="shared" si="1"/>
        <v>39</v>
      </c>
      <c r="J42" s="31">
        <f t="shared" si="7"/>
        <v>181.0714285714279</v>
      </c>
      <c r="K42" s="1"/>
      <c r="M42" s="14"/>
      <c r="N42" s="1"/>
    </row>
    <row r="43" spans="9:14" x14ac:dyDescent="0.15">
      <c r="I43" s="29">
        <f t="shared" si="1"/>
        <v>40</v>
      </c>
      <c r="J43" s="31">
        <f t="shared" si="7"/>
        <v>172.67857142857076</v>
      </c>
      <c r="K43" s="1"/>
      <c r="M43" s="14"/>
      <c r="N43" s="1"/>
    </row>
    <row r="44" spans="9:14" x14ac:dyDescent="0.15">
      <c r="I44" s="29">
        <f t="shared" si="1"/>
        <v>41</v>
      </c>
      <c r="J44" s="31">
        <f t="shared" si="7"/>
        <v>164.28571428571362</v>
      </c>
      <c r="K44" s="1"/>
      <c r="M44" s="14"/>
      <c r="N44" s="1"/>
    </row>
    <row r="45" spans="9:14" x14ac:dyDescent="0.15">
      <c r="I45" s="29">
        <f t="shared" si="1"/>
        <v>42</v>
      </c>
      <c r="J45" s="31">
        <f t="shared" si="7"/>
        <v>155.89285714285649</v>
      </c>
      <c r="K45" s="1"/>
      <c r="M45" s="14"/>
      <c r="N45" s="1"/>
    </row>
    <row r="46" spans="9:14" x14ac:dyDescent="0.15">
      <c r="I46" s="29">
        <f t="shared" si="1"/>
        <v>43</v>
      </c>
      <c r="J46" s="31">
        <f t="shared" si="7"/>
        <v>147.49999999999935</v>
      </c>
      <c r="K46" s="1"/>
      <c r="M46" s="14"/>
      <c r="N46" s="1"/>
    </row>
    <row r="47" spans="9:14" x14ac:dyDescent="0.15">
      <c r="I47" s="29">
        <f t="shared" si="1"/>
        <v>44</v>
      </c>
      <c r="J47" s="31">
        <f t="shared" si="7"/>
        <v>139.10714285714221</v>
      </c>
      <c r="K47" s="1"/>
      <c r="M47" s="14"/>
      <c r="N47" s="1"/>
    </row>
    <row r="48" spans="9:14" x14ac:dyDescent="0.15">
      <c r="I48" s="29">
        <f t="shared" si="1"/>
        <v>45</v>
      </c>
      <c r="J48" s="31">
        <f t="shared" si="7"/>
        <v>130.71428571428507</v>
      </c>
      <c r="K48" s="1"/>
      <c r="M48" s="14"/>
      <c r="N48" s="1"/>
    </row>
    <row r="49" spans="9:14" x14ac:dyDescent="0.15">
      <c r="I49" s="29">
        <f t="shared" si="1"/>
        <v>46</v>
      </c>
      <c r="J49" s="31">
        <f t="shared" si="7"/>
        <v>122.32142857142793</v>
      </c>
      <c r="K49" s="1"/>
      <c r="M49" s="14"/>
      <c r="N49" s="1"/>
    </row>
    <row r="50" spans="9:14" x14ac:dyDescent="0.15">
      <c r="I50" s="29">
        <f t="shared" si="1"/>
        <v>47</v>
      </c>
      <c r="J50" s="31">
        <f t="shared" si="7"/>
        <v>113.92857142857079</v>
      </c>
      <c r="K50" s="1"/>
      <c r="M50" s="14"/>
      <c r="N50" s="1"/>
    </row>
    <row r="51" spans="9:14" x14ac:dyDescent="0.15">
      <c r="I51" s="29">
        <f t="shared" si="1"/>
        <v>48</v>
      </c>
      <c r="J51" s="31">
        <f t="shared" si="7"/>
        <v>105.53571428571365</v>
      </c>
      <c r="K51" s="1"/>
      <c r="M51" s="14"/>
      <c r="N51" s="1"/>
    </row>
    <row r="52" spans="9:14" x14ac:dyDescent="0.15">
      <c r="I52" s="29">
        <f t="shared" si="1"/>
        <v>49</v>
      </c>
      <c r="J52" s="31">
        <f t="shared" si="7"/>
        <v>97.142857142856514</v>
      </c>
      <c r="K52" s="1"/>
      <c r="M52" s="14"/>
      <c r="N52" s="1"/>
    </row>
    <row r="53" spans="9:14" x14ac:dyDescent="0.15">
      <c r="I53" s="29">
        <f t="shared" si="1"/>
        <v>50</v>
      </c>
      <c r="J53" s="31">
        <f t="shared" si="7"/>
        <v>88.749999999999375</v>
      </c>
      <c r="K53" s="1"/>
      <c r="M53" s="14"/>
      <c r="N53" s="1"/>
    </row>
    <row r="54" spans="9:14" x14ac:dyDescent="0.15">
      <c r="I54" s="29">
        <f t="shared" si="1"/>
        <v>51</v>
      </c>
      <c r="J54" s="31">
        <f t="shared" si="7"/>
        <v>80.357142857142236</v>
      </c>
      <c r="K54" s="1"/>
      <c r="M54" s="14"/>
      <c r="N54" s="1"/>
    </row>
    <row r="55" spans="9:14" x14ac:dyDescent="0.15">
      <c r="I55" s="29">
        <f t="shared" si="1"/>
        <v>52</v>
      </c>
      <c r="J55" s="31">
        <f t="shared" si="7"/>
        <v>71.964285714285097</v>
      </c>
      <c r="K55" s="1"/>
      <c r="M55" s="14"/>
      <c r="N55" s="1"/>
    </row>
    <row r="56" spans="9:14" x14ac:dyDescent="0.15">
      <c r="I56" s="29">
        <f t="shared" si="1"/>
        <v>53</v>
      </c>
      <c r="J56" s="31">
        <f t="shared" si="7"/>
        <v>63.571428571427958</v>
      </c>
      <c r="K56" s="1"/>
      <c r="M56" s="14"/>
      <c r="N56" s="1"/>
    </row>
    <row r="57" spans="9:14" x14ac:dyDescent="0.15">
      <c r="I57" s="29">
        <f t="shared" si="1"/>
        <v>54</v>
      </c>
      <c r="J57" s="31">
        <f t="shared" si="7"/>
        <v>55.17857142857082</v>
      </c>
      <c r="K57" s="1"/>
      <c r="M57" s="14"/>
      <c r="N57" s="1"/>
    </row>
    <row r="58" spans="9:14" x14ac:dyDescent="0.15">
      <c r="I58" s="29">
        <f t="shared" si="1"/>
        <v>55</v>
      </c>
      <c r="J58" s="31">
        <f t="shared" si="7"/>
        <v>46.785714285713681</v>
      </c>
      <c r="K58" s="1"/>
      <c r="M58" s="14"/>
      <c r="N58" s="1"/>
    </row>
    <row r="59" spans="9:14" x14ac:dyDescent="0.15">
      <c r="I59" s="29">
        <f t="shared" si="1"/>
        <v>56</v>
      </c>
      <c r="J59" s="31">
        <f t="shared" si="7"/>
        <v>38.392857142856542</v>
      </c>
      <c r="K59" s="1"/>
      <c r="M59" s="14"/>
      <c r="N59" s="1"/>
    </row>
    <row r="60" spans="9:14" x14ac:dyDescent="0.15">
      <c r="I60" s="29">
        <f t="shared" si="1"/>
        <v>57</v>
      </c>
      <c r="J60" s="31">
        <f t="shared" si="7"/>
        <v>29.9999999999994</v>
      </c>
      <c r="K60" s="1"/>
      <c r="M60" s="14"/>
      <c r="N60" s="1"/>
    </row>
  </sheetData>
  <mergeCells count="13">
    <mergeCell ref="B10:C10"/>
    <mergeCell ref="D8:E8"/>
    <mergeCell ref="D9:E9"/>
    <mergeCell ref="A1:G2"/>
    <mergeCell ref="B3:C3"/>
    <mergeCell ref="A9:A10"/>
    <mergeCell ref="B8:C8"/>
    <mergeCell ref="B9:C9"/>
    <mergeCell ref="L1:M1"/>
    <mergeCell ref="I1:J1"/>
    <mergeCell ref="D10:E10"/>
    <mergeCell ref="F8:F10"/>
    <mergeCell ref="G9:G10"/>
  </mergeCells>
  <conditionalFormatting sqref="A12">
    <cfRule type="duplicateValues" dxfId="155" priority="1"/>
    <cfRule type="duplicateValues" dxfId="154" priority="2"/>
    <cfRule type="duplicateValues" dxfId="153" priority="3"/>
    <cfRule type="duplicateValues" dxfId="152" priority="4"/>
    <cfRule type="duplicateValues" dxfId="151" priority="5"/>
  </conditionalFormatting>
  <conditionalFormatting sqref="A14">
    <cfRule type="duplicateValues" dxfId="150" priority="36"/>
    <cfRule type="duplicateValues" dxfId="149" priority="37"/>
    <cfRule type="duplicateValues" dxfId="148" priority="38"/>
    <cfRule type="duplicateValues" dxfId="147" priority="39"/>
    <cfRule type="duplicateValues" dxfId="146" priority="40"/>
  </conditionalFormatting>
  <conditionalFormatting sqref="A16">
    <cfRule type="duplicateValues" dxfId="145" priority="31"/>
    <cfRule type="duplicateValues" dxfId="144" priority="32"/>
    <cfRule type="duplicateValues" dxfId="143" priority="33"/>
    <cfRule type="duplicateValues" dxfId="142" priority="34"/>
    <cfRule type="duplicateValues" dxfId="141" priority="35"/>
  </conditionalFormatting>
  <conditionalFormatting sqref="A18">
    <cfRule type="duplicateValues" dxfId="140" priority="26"/>
    <cfRule type="duplicateValues" dxfId="139" priority="27"/>
    <cfRule type="duplicateValues" dxfId="138" priority="28"/>
    <cfRule type="duplicateValues" dxfId="137" priority="29"/>
    <cfRule type="duplicateValues" dxfId="136" priority="30"/>
  </conditionalFormatting>
  <conditionalFormatting sqref="A19">
    <cfRule type="duplicateValues" dxfId="135" priority="21"/>
    <cfRule type="duplicateValues" dxfId="134" priority="22"/>
    <cfRule type="duplicateValues" dxfId="133" priority="23"/>
    <cfRule type="duplicateValues" dxfId="132" priority="24"/>
    <cfRule type="duplicateValues" dxfId="131" priority="25"/>
  </conditionalFormatting>
  <conditionalFormatting sqref="A20">
    <cfRule type="duplicateValues" dxfId="130" priority="41"/>
    <cfRule type="duplicateValues" dxfId="129" priority="42"/>
    <cfRule type="duplicateValues" dxfId="128" priority="43"/>
    <cfRule type="duplicateValues" dxfId="127" priority="44"/>
    <cfRule type="duplicateValues" dxfId="126" priority="45"/>
  </conditionalFormatting>
  <conditionalFormatting sqref="A22:A24">
    <cfRule type="duplicateValues" dxfId="125" priority="46"/>
    <cfRule type="duplicateValues" dxfId="124" priority="47"/>
    <cfRule type="duplicateValues" dxfId="123" priority="48"/>
    <cfRule type="duplicateValues" dxfId="122" priority="49"/>
    <cfRule type="duplicateValues" dxfId="121" priority="50"/>
  </conditionalFormatting>
  <conditionalFormatting sqref="A25">
    <cfRule type="duplicateValues" dxfId="120" priority="16"/>
    <cfRule type="duplicateValues" dxfId="119" priority="17"/>
    <cfRule type="duplicateValues" dxfId="118" priority="18"/>
    <cfRule type="duplicateValues" dxfId="117" priority="19"/>
    <cfRule type="duplicateValues" dxfId="116" priority="20"/>
  </conditionalFormatting>
  <conditionalFormatting sqref="A26">
    <cfRule type="duplicateValues" dxfId="115" priority="11"/>
    <cfRule type="duplicateValues" dxfId="114" priority="12"/>
    <cfRule type="duplicateValues" dxfId="113" priority="13"/>
    <cfRule type="duplicateValues" dxfId="112" priority="14"/>
    <cfRule type="duplicateValues" dxfId="111" priority="15"/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9994A-234F-4A0A-A06D-8EAB6F6BCA1E}">
  <dimension ref="A1:L103"/>
  <sheetViews>
    <sheetView workbookViewId="0">
      <selection activeCell="G12" sqref="G12"/>
    </sheetView>
  </sheetViews>
  <sheetFormatPr baseColWidth="10" defaultColWidth="10.6640625" defaultRowHeight="14" x14ac:dyDescent="0.15"/>
  <cols>
    <col min="1" max="1" width="17.1640625" style="1" customWidth="1"/>
    <col min="2" max="2" width="10.5" style="15" customWidth="1"/>
    <col min="3" max="4" width="10.5" style="1" customWidth="1"/>
    <col min="5" max="5" width="10.5" style="15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6384" width="10.6640625" style="1"/>
  </cols>
  <sheetData>
    <row r="1" spans="1:12" ht="15" customHeight="1" x14ac:dyDescent="0.15">
      <c r="A1" s="172" t="s">
        <v>132</v>
      </c>
      <c r="B1" s="173"/>
      <c r="C1" s="173"/>
      <c r="D1" s="173"/>
      <c r="E1" s="173"/>
      <c r="F1" s="173"/>
      <c r="G1" s="174"/>
      <c r="I1" s="1"/>
      <c r="J1" s="178" t="s">
        <v>122</v>
      </c>
      <c r="K1" s="179"/>
      <c r="L1" s="1"/>
    </row>
    <row r="2" spans="1:12" ht="15" customHeight="1" x14ac:dyDescent="0.15">
      <c r="A2" s="175"/>
      <c r="B2" s="176"/>
      <c r="C2" s="176"/>
      <c r="D2" s="176"/>
      <c r="E2" s="176"/>
      <c r="F2" s="176"/>
      <c r="G2" s="177"/>
      <c r="I2" s="1"/>
      <c r="J2" s="117" t="s">
        <v>130</v>
      </c>
      <c r="K2" s="120">
        <v>150</v>
      </c>
      <c r="L2" s="1"/>
    </row>
    <row r="3" spans="1:12" ht="15" customHeight="1" x14ac:dyDescent="0.15">
      <c r="A3" s="133" t="s">
        <v>114</v>
      </c>
      <c r="B3" s="180" t="s">
        <v>136</v>
      </c>
      <c r="C3" s="181"/>
      <c r="D3" s="124"/>
      <c r="E3" s="127"/>
      <c r="F3" s="124"/>
      <c r="G3" s="130"/>
      <c r="I3" s="1"/>
      <c r="J3" s="118" t="s">
        <v>116</v>
      </c>
      <c r="K3" s="119">
        <v>100</v>
      </c>
      <c r="L3" s="1"/>
    </row>
    <row r="4" spans="1:12" ht="15" customHeight="1" x14ac:dyDescent="0.15">
      <c r="A4" s="122" t="s">
        <v>115</v>
      </c>
      <c r="B4" s="141"/>
      <c r="C4" s="142"/>
      <c r="D4" s="124"/>
      <c r="E4" s="127"/>
      <c r="F4" s="124"/>
      <c r="G4" s="130"/>
      <c r="I4" s="1"/>
      <c r="J4" s="29">
        <v>1</v>
      </c>
      <c r="K4" s="31">
        <f>K2</f>
        <v>150</v>
      </c>
      <c r="L4" s="1"/>
    </row>
    <row r="5" spans="1:12" ht="15" customHeight="1" x14ac:dyDescent="0.15">
      <c r="A5" s="122" t="s">
        <v>117</v>
      </c>
      <c r="B5" s="141"/>
      <c r="C5" s="142"/>
      <c r="D5" s="126"/>
      <c r="E5" s="128"/>
      <c r="F5" s="128"/>
      <c r="G5" s="130"/>
      <c r="I5" s="1"/>
      <c r="J5" s="29">
        <f>J4+1</f>
        <v>2</v>
      </c>
      <c r="K5" s="31">
        <f>K4-(K$4-30)/(K$3-1)</f>
        <v>148.78787878787878</v>
      </c>
      <c r="L5" s="1"/>
    </row>
    <row r="6" spans="1:12" ht="15" customHeight="1" x14ac:dyDescent="0.15">
      <c r="A6" s="122" t="s">
        <v>118</v>
      </c>
      <c r="B6" s="141"/>
      <c r="C6" s="142"/>
      <c r="D6" s="126"/>
      <c r="E6" s="129"/>
      <c r="F6" s="126"/>
      <c r="G6" s="130"/>
      <c r="I6" s="1"/>
      <c r="J6" s="29">
        <f t="shared" ref="J6:J69" si="0">J5+1</f>
        <v>3</v>
      </c>
      <c r="K6" s="31">
        <f t="shared" ref="K6:K69" si="1">K5-(K$4-30)/(K$3-1)</f>
        <v>147.57575757575756</v>
      </c>
      <c r="L6" s="1"/>
    </row>
    <row r="7" spans="1:12" ht="15" customHeight="1" x14ac:dyDescent="0.15">
      <c r="A7" s="122" t="s">
        <v>119</v>
      </c>
      <c r="B7" s="143"/>
      <c r="C7" s="144"/>
      <c r="D7" s="125"/>
      <c r="E7" s="131"/>
      <c r="F7" s="125"/>
      <c r="G7" s="132"/>
      <c r="I7" s="1"/>
      <c r="J7" s="29">
        <f t="shared" si="0"/>
        <v>4</v>
      </c>
      <c r="K7" s="31">
        <f t="shared" si="1"/>
        <v>146.36363636363635</v>
      </c>
      <c r="L7" s="1"/>
    </row>
    <row r="8" spans="1:12" ht="15" customHeight="1" x14ac:dyDescent="0.15">
      <c r="A8" s="123" t="s">
        <v>120</v>
      </c>
      <c r="B8" s="182" t="s">
        <v>121</v>
      </c>
      <c r="C8" s="182"/>
      <c r="D8" s="182" t="s">
        <v>122</v>
      </c>
      <c r="E8" s="182"/>
      <c r="F8" s="183" t="s">
        <v>131</v>
      </c>
      <c r="G8" s="138" t="s">
        <v>123</v>
      </c>
      <c r="I8" s="1"/>
      <c r="J8" s="29">
        <f t="shared" si="0"/>
        <v>5</v>
      </c>
      <c r="K8" s="31">
        <f t="shared" si="1"/>
        <v>145.15151515151513</v>
      </c>
      <c r="L8" s="1"/>
    </row>
    <row r="9" spans="1:12" ht="15" customHeight="1" x14ac:dyDescent="0.15">
      <c r="A9" s="186" t="s">
        <v>124</v>
      </c>
      <c r="B9" s="187" t="s">
        <v>130</v>
      </c>
      <c r="C9" s="187"/>
      <c r="D9" s="187" t="s">
        <v>130</v>
      </c>
      <c r="E9" s="187"/>
      <c r="F9" s="184"/>
      <c r="G9" s="188" t="s">
        <v>137</v>
      </c>
      <c r="I9" s="1"/>
      <c r="J9" s="29">
        <f t="shared" si="0"/>
        <v>6</v>
      </c>
      <c r="K9" s="31">
        <f t="shared" si="1"/>
        <v>143.93939393939391</v>
      </c>
      <c r="L9" s="1"/>
    </row>
    <row r="10" spans="1:12" ht="15" customHeight="1" x14ac:dyDescent="0.15">
      <c r="A10" s="186"/>
      <c r="B10" s="169">
        <v>0</v>
      </c>
      <c r="C10" s="169"/>
      <c r="D10" s="169">
        <f>K2</f>
        <v>150</v>
      </c>
      <c r="E10" s="169"/>
      <c r="F10" s="185"/>
      <c r="G10" s="188"/>
      <c r="I10" s="1"/>
      <c r="J10" s="29">
        <f t="shared" si="0"/>
        <v>7</v>
      </c>
      <c r="K10" s="31">
        <f t="shared" si="1"/>
        <v>142.72727272727269</v>
      </c>
      <c r="L10" s="1"/>
    </row>
    <row r="11" spans="1:12" ht="15" customHeight="1" x14ac:dyDescent="0.15">
      <c r="A11" s="123"/>
      <c r="B11" s="115" t="s">
        <v>123</v>
      </c>
      <c r="C11" s="116" t="s">
        <v>129</v>
      </c>
      <c r="D11" s="116" t="s">
        <v>123</v>
      </c>
      <c r="E11" s="116" t="s">
        <v>129</v>
      </c>
      <c r="F11" s="121" t="s">
        <v>125</v>
      </c>
      <c r="G11" s="116">
        <f>K3</f>
        <v>100</v>
      </c>
      <c r="I11" s="1"/>
      <c r="J11" s="29">
        <f t="shared" si="0"/>
        <v>8</v>
      </c>
      <c r="K11" s="31">
        <f t="shared" si="1"/>
        <v>141.51515151515147</v>
      </c>
      <c r="L11" s="1"/>
    </row>
    <row r="12" spans="1:12" ht="15" customHeight="1" x14ac:dyDescent="0.15">
      <c r="A12" s="82"/>
      <c r="B12" s="170" t="s">
        <v>135</v>
      </c>
      <c r="C12" s="171"/>
      <c r="D12" s="33"/>
      <c r="E12" s="81" t="str">
        <f>_xlfn.IFNA(VLOOKUP(D12,$J$4:$K$110,2,FALSE),"0")</f>
        <v>0</v>
      </c>
      <c r="F12" s="83" t="str">
        <f>IFERROR(LARGE((C12,E12),1),"0")</f>
        <v>0</v>
      </c>
      <c r="G12" s="139">
        <f>D12</f>
        <v>0</v>
      </c>
      <c r="I12" s="1"/>
      <c r="J12" s="29">
        <f t="shared" si="0"/>
        <v>9</v>
      </c>
      <c r="K12" s="31">
        <f t="shared" si="1"/>
        <v>140.30303030303025</v>
      </c>
      <c r="L12" s="1"/>
    </row>
    <row r="13" spans="1:12" ht="15" customHeight="1" x14ac:dyDescent="0.15">
      <c r="A13" s="82"/>
      <c r="B13" s="134"/>
      <c r="C13" s="135"/>
      <c r="D13" s="33"/>
      <c r="E13" s="81" t="str">
        <f t="shared" ref="E13:E26" si="2">_xlfn.IFNA(VLOOKUP(D13,$J$4:$K$110,2,FALSE),"0")</f>
        <v>0</v>
      </c>
      <c r="F13" s="83" t="str">
        <f>IFERROR(LARGE((C13,E13),1),"0")</f>
        <v>0</v>
      </c>
      <c r="G13" s="139">
        <f t="shared" ref="G13:G26" si="3">D13</f>
        <v>0</v>
      </c>
      <c r="H13" s="15"/>
      <c r="I13" s="1"/>
      <c r="J13" s="29">
        <f t="shared" si="0"/>
        <v>10</v>
      </c>
      <c r="K13" s="31">
        <f t="shared" si="1"/>
        <v>139.09090909090904</v>
      </c>
      <c r="L13" s="1"/>
    </row>
    <row r="14" spans="1:12" ht="15" customHeight="1" x14ac:dyDescent="0.15">
      <c r="A14" s="65"/>
      <c r="B14" s="134"/>
      <c r="C14" s="135"/>
      <c r="D14" s="33"/>
      <c r="E14" s="81" t="str">
        <f t="shared" si="2"/>
        <v>0</v>
      </c>
      <c r="F14" s="83" t="str">
        <f>IFERROR(LARGE((C14,E14),1),"0")</f>
        <v>0</v>
      </c>
      <c r="G14" s="139">
        <f t="shared" si="3"/>
        <v>0</v>
      </c>
      <c r="H14" s="15"/>
      <c r="I14" s="1"/>
      <c r="J14" s="29">
        <f t="shared" si="0"/>
        <v>11</v>
      </c>
      <c r="K14" s="31">
        <f t="shared" si="1"/>
        <v>137.87878787878782</v>
      </c>
      <c r="L14" s="1"/>
    </row>
    <row r="15" spans="1:12" ht="15" customHeight="1" x14ac:dyDescent="0.15">
      <c r="A15" s="82"/>
      <c r="B15" s="134"/>
      <c r="C15" s="135"/>
      <c r="D15" s="33"/>
      <c r="E15" s="81" t="str">
        <f t="shared" si="2"/>
        <v>0</v>
      </c>
      <c r="F15" s="83" t="str">
        <f>IFERROR(LARGE((C15,E15),1),"0")</f>
        <v>0</v>
      </c>
      <c r="G15" s="139">
        <f t="shared" si="3"/>
        <v>0</v>
      </c>
      <c r="H15" s="15"/>
      <c r="I15" s="1"/>
      <c r="J15" s="29">
        <f t="shared" si="0"/>
        <v>12</v>
      </c>
      <c r="K15" s="31">
        <f t="shared" si="1"/>
        <v>136.6666666666666</v>
      </c>
      <c r="L15" s="1"/>
    </row>
    <row r="16" spans="1:12" ht="15" customHeight="1" x14ac:dyDescent="0.15">
      <c r="A16" s="65"/>
      <c r="B16" s="134"/>
      <c r="C16" s="135"/>
      <c r="D16" s="33"/>
      <c r="E16" s="81" t="str">
        <f t="shared" si="2"/>
        <v>0</v>
      </c>
      <c r="F16" s="83" t="str">
        <f>IFERROR(LARGE((C16,E16),1),"0")</f>
        <v>0</v>
      </c>
      <c r="G16" s="139">
        <f t="shared" si="3"/>
        <v>0</v>
      </c>
      <c r="H16" s="15"/>
      <c r="I16" s="1"/>
      <c r="J16" s="29">
        <f t="shared" si="0"/>
        <v>13</v>
      </c>
      <c r="K16" s="31">
        <f t="shared" si="1"/>
        <v>135.45454545454538</v>
      </c>
      <c r="L16" s="1"/>
    </row>
    <row r="17" spans="1:12" x14ac:dyDescent="0.15">
      <c r="A17" s="82"/>
      <c r="B17" s="134"/>
      <c r="C17" s="135"/>
      <c r="D17" s="36"/>
      <c r="E17" s="81" t="str">
        <f t="shared" si="2"/>
        <v>0</v>
      </c>
      <c r="F17" s="83" t="str">
        <f>IFERROR(LARGE((C17,E17),1),"0")</f>
        <v>0</v>
      </c>
      <c r="G17" s="139">
        <f t="shared" si="3"/>
        <v>0</v>
      </c>
      <c r="H17" s="15"/>
      <c r="I17" s="1"/>
      <c r="J17" s="29">
        <f t="shared" si="0"/>
        <v>14</v>
      </c>
      <c r="K17" s="31">
        <f t="shared" si="1"/>
        <v>134.24242424242416</v>
      </c>
      <c r="L17" s="1"/>
    </row>
    <row r="18" spans="1:12" x14ac:dyDescent="0.15">
      <c r="A18" s="82"/>
      <c r="B18" s="134"/>
      <c r="C18" s="135"/>
      <c r="D18" s="33"/>
      <c r="E18" s="81" t="str">
        <f t="shared" si="2"/>
        <v>0</v>
      </c>
      <c r="F18" s="83" t="str">
        <f>IFERROR(LARGE((C18,E18),1),"0")</f>
        <v>0</v>
      </c>
      <c r="G18" s="139">
        <f t="shared" si="3"/>
        <v>0</v>
      </c>
      <c r="H18" s="15"/>
      <c r="I18" s="1"/>
      <c r="J18" s="29">
        <f t="shared" si="0"/>
        <v>15</v>
      </c>
      <c r="K18" s="31">
        <f t="shared" si="1"/>
        <v>133.03030303030295</v>
      </c>
      <c r="L18" s="1"/>
    </row>
    <row r="19" spans="1:12" x14ac:dyDescent="0.15">
      <c r="A19" s="82"/>
      <c r="B19" s="134"/>
      <c r="C19" s="135"/>
      <c r="D19" s="32"/>
      <c r="E19" s="81" t="str">
        <f t="shared" si="2"/>
        <v>0</v>
      </c>
      <c r="F19" s="83" t="str">
        <f>IFERROR(LARGE((C19,E19),1),"0")</f>
        <v>0</v>
      </c>
      <c r="G19" s="139">
        <f t="shared" si="3"/>
        <v>0</v>
      </c>
      <c r="H19" s="35"/>
      <c r="I19" s="1"/>
      <c r="J19" s="29">
        <f t="shared" si="0"/>
        <v>16</v>
      </c>
      <c r="K19" s="31">
        <f t="shared" si="1"/>
        <v>131.81818181818173</v>
      </c>
      <c r="L19" s="1"/>
    </row>
    <row r="20" spans="1:12" x14ac:dyDescent="0.15">
      <c r="A20" s="82"/>
      <c r="B20" s="134"/>
      <c r="C20" s="135"/>
      <c r="D20" s="32"/>
      <c r="E20" s="81" t="str">
        <f t="shared" si="2"/>
        <v>0</v>
      </c>
      <c r="F20" s="83" t="str">
        <f>IFERROR(LARGE((C20,E20),1),"0")</f>
        <v>0</v>
      </c>
      <c r="G20" s="139">
        <f t="shared" si="3"/>
        <v>0</v>
      </c>
      <c r="H20" s="35"/>
      <c r="I20" s="1"/>
      <c r="J20" s="29">
        <f t="shared" si="0"/>
        <v>17</v>
      </c>
      <c r="K20" s="31">
        <f t="shared" si="1"/>
        <v>130.60606060606051</v>
      </c>
      <c r="L20" s="1"/>
    </row>
    <row r="21" spans="1:12" x14ac:dyDescent="0.15">
      <c r="A21" s="84"/>
      <c r="B21" s="134"/>
      <c r="C21" s="135"/>
      <c r="D21" s="32"/>
      <c r="E21" s="81" t="str">
        <f t="shared" si="2"/>
        <v>0</v>
      </c>
      <c r="F21" s="83" t="str">
        <f>IFERROR(LARGE((C21,E21),1),"0")</f>
        <v>0</v>
      </c>
      <c r="G21" s="139">
        <f t="shared" si="3"/>
        <v>0</v>
      </c>
      <c r="H21" s="35"/>
      <c r="I21" s="1"/>
      <c r="J21" s="29">
        <f t="shared" si="0"/>
        <v>18</v>
      </c>
      <c r="K21" s="31">
        <f t="shared" si="1"/>
        <v>129.39393939393929</v>
      </c>
      <c r="L21" s="1"/>
    </row>
    <row r="22" spans="1:12" x14ac:dyDescent="0.15">
      <c r="A22" s="82"/>
      <c r="B22" s="134"/>
      <c r="C22" s="135"/>
      <c r="D22" s="32"/>
      <c r="E22" s="81" t="str">
        <f t="shared" si="2"/>
        <v>0</v>
      </c>
      <c r="F22" s="83" t="str">
        <f>IFERROR(LARGE((C22,E22),1),"0")</f>
        <v>0</v>
      </c>
      <c r="G22" s="139">
        <f t="shared" si="3"/>
        <v>0</v>
      </c>
      <c r="H22" s="37"/>
      <c r="I22" s="1"/>
      <c r="J22" s="29">
        <f t="shared" si="0"/>
        <v>19</v>
      </c>
      <c r="K22" s="31">
        <f t="shared" si="1"/>
        <v>128.18181818181807</v>
      </c>
      <c r="L22" s="1"/>
    </row>
    <row r="23" spans="1:12" x14ac:dyDescent="0.15">
      <c r="A23" s="82"/>
      <c r="B23" s="134"/>
      <c r="C23" s="135"/>
      <c r="D23" s="32"/>
      <c r="E23" s="81" t="str">
        <f t="shared" si="2"/>
        <v>0</v>
      </c>
      <c r="F23" s="83" t="str">
        <f>IFERROR(LARGE((C23,E23),1),"0")</f>
        <v>0</v>
      </c>
      <c r="G23" s="139">
        <f t="shared" si="3"/>
        <v>0</v>
      </c>
      <c r="H23" s="35"/>
      <c r="I23" s="1"/>
      <c r="J23" s="29">
        <f t="shared" si="0"/>
        <v>20</v>
      </c>
      <c r="K23" s="31">
        <f t="shared" si="1"/>
        <v>126.96969696969686</v>
      </c>
      <c r="L23" s="1"/>
    </row>
    <row r="24" spans="1:12" x14ac:dyDescent="0.15">
      <c r="A24" s="65"/>
      <c r="B24" s="134"/>
      <c r="C24" s="135"/>
      <c r="D24" s="32"/>
      <c r="E24" s="81" t="str">
        <f t="shared" si="2"/>
        <v>0</v>
      </c>
      <c r="F24" s="83" t="str">
        <f>IFERROR(LARGE((C24,E24),1),"0")</f>
        <v>0</v>
      </c>
      <c r="G24" s="139">
        <f t="shared" si="3"/>
        <v>0</v>
      </c>
      <c r="H24" s="35"/>
      <c r="I24" s="1"/>
      <c r="J24" s="29">
        <f t="shared" si="0"/>
        <v>21</v>
      </c>
      <c r="K24" s="31">
        <f t="shared" si="1"/>
        <v>125.75757575757564</v>
      </c>
      <c r="L24" s="1"/>
    </row>
    <row r="25" spans="1:12" x14ac:dyDescent="0.15">
      <c r="A25" s="82"/>
      <c r="B25" s="134"/>
      <c r="C25" s="135"/>
      <c r="D25" s="32"/>
      <c r="E25" s="81" t="str">
        <f t="shared" si="2"/>
        <v>0</v>
      </c>
      <c r="F25" s="83" t="str">
        <f>IFERROR(LARGE((C25,E25),1),"0")</f>
        <v>0</v>
      </c>
      <c r="G25" s="139">
        <f t="shared" si="3"/>
        <v>0</v>
      </c>
      <c r="H25" s="35"/>
      <c r="I25" s="1"/>
      <c r="J25" s="29">
        <f t="shared" si="0"/>
        <v>22</v>
      </c>
      <c r="K25" s="31">
        <f t="shared" si="1"/>
        <v>124.54545454545442</v>
      </c>
      <c r="L25" s="1"/>
    </row>
    <row r="26" spans="1:12" x14ac:dyDescent="0.15">
      <c r="A26" s="65"/>
      <c r="B26" s="136"/>
      <c r="C26" s="137"/>
      <c r="D26" s="32"/>
      <c r="E26" s="81" t="str">
        <f t="shared" si="2"/>
        <v>0</v>
      </c>
      <c r="F26" s="83" t="str">
        <f>IFERROR(LARGE((C26,E26),1),"0")</f>
        <v>0</v>
      </c>
      <c r="G26" s="139">
        <f t="shared" si="3"/>
        <v>0</v>
      </c>
      <c r="H26" s="35"/>
      <c r="I26" s="1"/>
      <c r="J26" s="29">
        <f t="shared" si="0"/>
        <v>23</v>
      </c>
      <c r="K26" s="31">
        <f t="shared" si="1"/>
        <v>123.3333333333332</v>
      </c>
      <c r="L26" s="1"/>
    </row>
    <row r="27" spans="1:12" x14ac:dyDescent="0.15">
      <c r="H27" s="35"/>
      <c r="I27" s="1"/>
      <c r="J27" s="29">
        <f t="shared" si="0"/>
        <v>24</v>
      </c>
      <c r="K27" s="31">
        <f t="shared" si="1"/>
        <v>122.12121212121198</v>
      </c>
      <c r="L27" s="1"/>
    </row>
    <row r="28" spans="1:12" x14ac:dyDescent="0.15">
      <c r="H28" s="35"/>
      <c r="I28" s="1"/>
      <c r="J28" s="29">
        <f t="shared" si="0"/>
        <v>25</v>
      </c>
      <c r="K28" s="31">
        <f t="shared" si="1"/>
        <v>120.90909090909076</v>
      </c>
      <c r="L28" s="1"/>
    </row>
    <row r="29" spans="1:12" x14ac:dyDescent="0.15">
      <c r="H29" s="15"/>
      <c r="I29" s="1"/>
      <c r="J29" s="29">
        <f t="shared" si="0"/>
        <v>26</v>
      </c>
      <c r="K29" s="31">
        <f t="shared" si="1"/>
        <v>119.69696969696955</v>
      </c>
      <c r="L29" s="1"/>
    </row>
    <row r="30" spans="1:12" x14ac:dyDescent="0.15">
      <c r="H30" s="15"/>
      <c r="I30" s="1"/>
      <c r="J30" s="29">
        <f t="shared" si="0"/>
        <v>27</v>
      </c>
      <c r="K30" s="31">
        <f t="shared" si="1"/>
        <v>118.48484848484833</v>
      </c>
      <c r="L30" s="1"/>
    </row>
    <row r="31" spans="1:12" x14ac:dyDescent="0.15">
      <c r="H31" s="15"/>
      <c r="I31" s="1"/>
      <c r="J31" s="29">
        <f t="shared" si="0"/>
        <v>28</v>
      </c>
      <c r="K31" s="31">
        <f t="shared" si="1"/>
        <v>117.27272727272711</v>
      </c>
      <c r="L31" s="1"/>
    </row>
    <row r="32" spans="1:12" x14ac:dyDescent="0.15">
      <c r="H32" s="15"/>
      <c r="I32" s="1"/>
      <c r="J32" s="29">
        <f t="shared" si="0"/>
        <v>29</v>
      </c>
      <c r="K32" s="31">
        <f t="shared" si="1"/>
        <v>116.06060606060589</v>
      </c>
      <c r="L32" s="1"/>
    </row>
    <row r="33" spans="9:12" x14ac:dyDescent="0.15">
      <c r="I33" s="1"/>
      <c r="J33" s="29">
        <f t="shared" si="0"/>
        <v>30</v>
      </c>
      <c r="K33" s="31">
        <f t="shared" si="1"/>
        <v>114.84848484848467</v>
      </c>
      <c r="L33" s="1"/>
    </row>
    <row r="34" spans="9:12" x14ac:dyDescent="0.15">
      <c r="I34" s="1"/>
      <c r="J34" s="29">
        <f t="shared" si="0"/>
        <v>31</v>
      </c>
      <c r="K34" s="31">
        <f t="shared" si="1"/>
        <v>113.63636363636346</v>
      </c>
      <c r="L34" s="1"/>
    </row>
    <row r="35" spans="9:12" x14ac:dyDescent="0.15">
      <c r="I35" s="1"/>
      <c r="J35" s="29">
        <f t="shared" si="0"/>
        <v>32</v>
      </c>
      <c r="K35" s="31">
        <f t="shared" si="1"/>
        <v>112.42424242424224</v>
      </c>
      <c r="L35" s="1"/>
    </row>
    <row r="36" spans="9:12" x14ac:dyDescent="0.15">
      <c r="I36" s="1"/>
      <c r="J36" s="29">
        <f t="shared" si="0"/>
        <v>33</v>
      </c>
      <c r="K36" s="31">
        <f t="shared" si="1"/>
        <v>111.21212121212102</v>
      </c>
      <c r="L36" s="1"/>
    </row>
    <row r="37" spans="9:12" x14ac:dyDescent="0.15">
      <c r="I37" s="1"/>
      <c r="J37" s="29">
        <f t="shared" si="0"/>
        <v>34</v>
      </c>
      <c r="K37" s="31">
        <f t="shared" si="1"/>
        <v>109.9999999999998</v>
      </c>
      <c r="L37" s="1"/>
    </row>
    <row r="38" spans="9:12" x14ac:dyDescent="0.15">
      <c r="I38" s="1"/>
      <c r="J38" s="29">
        <f t="shared" si="0"/>
        <v>35</v>
      </c>
      <c r="K38" s="31">
        <f t="shared" si="1"/>
        <v>108.78787878787858</v>
      </c>
      <c r="L38" s="1"/>
    </row>
    <row r="39" spans="9:12" x14ac:dyDescent="0.15">
      <c r="I39" s="1"/>
      <c r="J39" s="29">
        <f t="shared" si="0"/>
        <v>36</v>
      </c>
      <c r="K39" s="31">
        <f t="shared" si="1"/>
        <v>107.57575757575736</v>
      </c>
      <c r="L39" s="1"/>
    </row>
    <row r="40" spans="9:12" x14ac:dyDescent="0.15">
      <c r="I40" s="1"/>
      <c r="J40" s="29">
        <f t="shared" si="0"/>
        <v>37</v>
      </c>
      <c r="K40" s="31">
        <f t="shared" si="1"/>
        <v>106.36363636363615</v>
      </c>
      <c r="L40" s="1"/>
    </row>
    <row r="41" spans="9:12" x14ac:dyDescent="0.15">
      <c r="I41" s="1"/>
      <c r="J41" s="29">
        <f t="shared" si="0"/>
        <v>38</v>
      </c>
      <c r="K41" s="31">
        <f t="shared" si="1"/>
        <v>105.15151515151493</v>
      </c>
      <c r="L41" s="1"/>
    </row>
    <row r="42" spans="9:12" x14ac:dyDescent="0.15">
      <c r="I42" s="1"/>
      <c r="J42" s="29">
        <f t="shared" si="0"/>
        <v>39</v>
      </c>
      <c r="K42" s="31">
        <f t="shared" si="1"/>
        <v>103.93939393939371</v>
      </c>
      <c r="L42" s="1"/>
    </row>
    <row r="43" spans="9:12" x14ac:dyDescent="0.15">
      <c r="I43" s="1"/>
      <c r="J43" s="29">
        <f t="shared" si="0"/>
        <v>40</v>
      </c>
      <c r="K43" s="31">
        <f t="shared" si="1"/>
        <v>102.72727272727249</v>
      </c>
      <c r="L43" s="1"/>
    </row>
    <row r="44" spans="9:12" x14ac:dyDescent="0.15">
      <c r="I44" s="1"/>
      <c r="J44" s="29">
        <f t="shared" si="0"/>
        <v>41</v>
      </c>
      <c r="K44" s="31">
        <f t="shared" si="1"/>
        <v>101.51515151515127</v>
      </c>
      <c r="L44" s="1"/>
    </row>
    <row r="45" spans="9:12" x14ac:dyDescent="0.15">
      <c r="I45" s="1"/>
      <c r="J45" s="29">
        <f t="shared" si="0"/>
        <v>42</v>
      </c>
      <c r="K45" s="31">
        <f t="shared" si="1"/>
        <v>100.30303030303006</v>
      </c>
      <c r="L45" s="1"/>
    </row>
    <row r="46" spans="9:12" x14ac:dyDescent="0.15">
      <c r="I46" s="1"/>
      <c r="J46" s="29">
        <f t="shared" si="0"/>
        <v>43</v>
      </c>
      <c r="K46" s="31">
        <f t="shared" si="1"/>
        <v>99.090909090908838</v>
      </c>
      <c r="L46" s="1"/>
    </row>
    <row r="47" spans="9:12" x14ac:dyDescent="0.15">
      <c r="I47" s="1"/>
      <c r="J47" s="29">
        <f t="shared" si="0"/>
        <v>44</v>
      </c>
      <c r="K47" s="31">
        <f t="shared" si="1"/>
        <v>97.87878787878762</v>
      </c>
      <c r="L47" s="1"/>
    </row>
    <row r="48" spans="9:12" x14ac:dyDescent="0.15">
      <c r="I48" s="1"/>
      <c r="J48" s="29">
        <f t="shared" si="0"/>
        <v>45</v>
      </c>
      <c r="K48" s="31">
        <f t="shared" si="1"/>
        <v>96.666666666666401</v>
      </c>
      <c r="L48" s="1"/>
    </row>
    <row r="49" spans="9:12" x14ac:dyDescent="0.15">
      <c r="I49" s="1"/>
      <c r="J49" s="29">
        <f t="shared" si="0"/>
        <v>46</v>
      </c>
      <c r="K49" s="31">
        <f t="shared" si="1"/>
        <v>95.454545454545183</v>
      </c>
      <c r="L49" s="1"/>
    </row>
    <row r="50" spans="9:12" x14ac:dyDescent="0.15">
      <c r="I50" s="1"/>
      <c r="J50" s="29">
        <f t="shared" si="0"/>
        <v>47</v>
      </c>
      <c r="K50" s="31">
        <f t="shared" si="1"/>
        <v>94.242424242423965</v>
      </c>
      <c r="L50" s="1"/>
    </row>
    <row r="51" spans="9:12" x14ac:dyDescent="0.15">
      <c r="I51" s="1"/>
      <c r="J51" s="29">
        <f t="shared" si="0"/>
        <v>48</v>
      </c>
      <c r="K51" s="31">
        <f t="shared" si="1"/>
        <v>93.030303030302747</v>
      </c>
      <c r="L51" s="1"/>
    </row>
    <row r="52" spans="9:12" x14ac:dyDescent="0.15">
      <c r="I52" s="1"/>
      <c r="J52" s="29">
        <f t="shared" si="0"/>
        <v>49</v>
      </c>
      <c r="K52" s="31">
        <f t="shared" si="1"/>
        <v>91.818181818181529</v>
      </c>
      <c r="L52" s="1"/>
    </row>
    <row r="53" spans="9:12" x14ac:dyDescent="0.15">
      <c r="I53" s="1"/>
      <c r="J53" s="29">
        <f t="shared" si="0"/>
        <v>50</v>
      </c>
      <c r="K53" s="31">
        <f t="shared" si="1"/>
        <v>90.606060606060311</v>
      </c>
      <c r="L53" s="1"/>
    </row>
    <row r="54" spans="9:12" x14ac:dyDescent="0.15">
      <c r="I54" s="1"/>
      <c r="J54" s="29">
        <f t="shared" si="0"/>
        <v>51</v>
      </c>
      <c r="K54" s="31">
        <f t="shared" si="1"/>
        <v>89.393939393939092</v>
      </c>
      <c r="L54" s="1"/>
    </row>
    <row r="55" spans="9:12" x14ac:dyDescent="0.15">
      <c r="I55" s="1"/>
      <c r="J55" s="29">
        <f t="shared" si="0"/>
        <v>52</v>
      </c>
      <c r="K55" s="31">
        <f t="shared" si="1"/>
        <v>88.181818181817874</v>
      </c>
      <c r="L55" s="1"/>
    </row>
    <row r="56" spans="9:12" x14ac:dyDescent="0.15">
      <c r="I56" s="1"/>
      <c r="J56" s="29">
        <f t="shared" si="0"/>
        <v>53</v>
      </c>
      <c r="K56" s="31">
        <f t="shared" si="1"/>
        <v>86.969696969696656</v>
      </c>
      <c r="L56" s="1"/>
    </row>
    <row r="57" spans="9:12" x14ac:dyDescent="0.15">
      <c r="I57" s="1"/>
      <c r="J57" s="29">
        <f t="shared" si="0"/>
        <v>54</v>
      </c>
      <c r="K57" s="31">
        <f t="shared" si="1"/>
        <v>85.757575757575438</v>
      </c>
      <c r="L57" s="1"/>
    </row>
    <row r="58" spans="9:12" x14ac:dyDescent="0.15">
      <c r="I58" s="1"/>
      <c r="J58" s="29">
        <f t="shared" si="0"/>
        <v>55</v>
      </c>
      <c r="K58" s="31">
        <f t="shared" si="1"/>
        <v>84.54545454545422</v>
      </c>
      <c r="L58" s="1"/>
    </row>
    <row r="59" spans="9:12" x14ac:dyDescent="0.15">
      <c r="I59" s="1"/>
      <c r="J59" s="29">
        <f t="shared" si="0"/>
        <v>56</v>
      </c>
      <c r="K59" s="31">
        <f t="shared" si="1"/>
        <v>83.333333333333002</v>
      </c>
      <c r="L59" s="1"/>
    </row>
    <row r="60" spans="9:12" x14ac:dyDescent="0.15">
      <c r="I60" s="1"/>
      <c r="J60" s="29">
        <f t="shared" si="0"/>
        <v>57</v>
      </c>
      <c r="K60" s="31">
        <f t="shared" si="1"/>
        <v>82.121212121211784</v>
      </c>
      <c r="L60" s="1"/>
    </row>
    <row r="61" spans="9:12" x14ac:dyDescent="0.15">
      <c r="J61" s="29">
        <f t="shared" si="0"/>
        <v>58</v>
      </c>
      <c r="K61" s="31">
        <f t="shared" si="1"/>
        <v>80.909090909090565</v>
      </c>
    </row>
    <row r="62" spans="9:12" x14ac:dyDescent="0.15">
      <c r="J62" s="29">
        <f t="shared" si="0"/>
        <v>59</v>
      </c>
      <c r="K62" s="31">
        <f t="shared" si="1"/>
        <v>79.696969696969347</v>
      </c>
    </row>
    <row r="63" spans="9:12" x14ac:dyDescent="0.15">
      <c r="J63" s="29">
        <f t="shared" si="0"/>
        <v>60</v>
      </c>
      <c r="K63" s="31">
        <f t="shared" si="1"/>
        <v>78.484848484848129</v>
      </c>
    </row>
    <row r="64" spans="9:12" x14ac:dyDescent="0.15">
      <c r="J64" s="29">
        <f t="shared" si="0"/>
        <v>61</v>
      </c>
      <c r="K64" s="31">
        <f t="shared" si="1"/>
        <v>77.272727272726911</v>
      </c>
    </row>
    <row r="65" spans="10:11" x14ac:dyDescent="0.15">
      <c r="J65" s="29">
        <f t="shared" si="0"/>
        <v>62</v>
      </c>
      <c r="K65" s="31">
        <f t="shared" si="1"/>
        <v>76.060606060605693</v>
      </c>
    </row>
    <row r="66" spans="10:11" x14ac:dyDescent="0.15">
      <c r="J66" s="29">
        <f t="shared" si="0"/>
        <v>63</v>
      </c>
      <c r="K66" s="31">
        <f t="shared" si="1"/>
        <v>74.848484848484475</v>
      </c>
    </row>
    <row r="67" spans="10:11" x14ac:dyDescent="0.15">
      <c r="J67" s="29">
        <f t="shared" si="0"/>
        <v>64</v>
      </c>
      <c r="K67" s="31">
        <f t="shared" si="1"/>
        <v>73.636363636363257</v>
      </c>
    </row>
    <row r="68" spans="10:11" x14ac:dyDescent="0.15">
      <c r="J68" s="29">
        <f t="shared" si="0"/>
        <v>65</v>
      </c>
      <c r="K68" s="31">
        <f t="shared" si="1"/>
        <v>72.424242424242038</v>
      </c>
    </row>
    <row r="69" spans="10:11" x14ac:dyDescent="0.15">
      <c r="J69" s="29">
        <f t="shared" si="0"/>
        <v>66</v>
      </c>
      <c r="K69" s="31">
        <f t="shared" si="1"/>
        <v>71.21212121212082</v>
      </c>
    </row>
    <row r="70" spans="10:11" x14ac:dyDescent="0.15">
      <c r="J70" s="29">
        <f t="shared" ref="J70:J103" si="4">J69+1</f>
        <v>67</v>
      </c>
      <c r="K70" s="31">
        <f t="shared" ref="K70:K103" si="5">K69-(K$4-30)/(K$3-1)</f>
        <v>69.999999999999602</v>
      </c>
    </row>
    <row r="71" spans="10:11" x14ac:dyDescent="0.15">
      <c r="J71" s="29">
        <f t="shared" si="4"/>
        <v>68</v>
      </c>
      <c r="K71" s="31">
        <f t="shared" si="5"/>
        <v>68.787878787878384</v>
      </c>
    </row>
    <row r="72" spans="10:11" x14ac:dyDescent="0.15">
      <c r="J72" s="29">
        <f t="shared" si="4"/>
        <v>69</v>
      </c>
      <c r="K72" s="31">
        <f t="shared" si="5"/>
        <v>67.575757575757166</v>
      </c>
    </row>
    <row r="73" spans="10:11" x14ac:dyDescent="0.15">
      <c r="J73" s="29">
        <f t="shared" si="4"/>
        <v>70</v>
      </c>
      <c r="K73" s="31">
        <f t="shared" si="5"/>
        <v>66.363636363635948</v>
      </c>
    </row>
    <row r="74" spans="10:11" x14ac:dyDescent="0.15">
      <c r="J74" s="29">
        <f t="shared" si="4"/>
        <v>71</v>
      </c>
      <c r="K74" s="31">
        <f t="shared" si="5"/>
        <v>65.151515151514729</v>
      </c>
    </row>
    <row r="75" spans="10:11" x14ac:dyDescent="0.15">
      <c r="J75" s="29">
        <f t="shared" si="4"/>
        <v>72</v>
      </c>
      <c r="K75" s="31">
        <f t="shared" si="5"/>
        <v>63.939393939393518</v>
      </c>
    </row>
    <row r="76" spans="10:11" x14ac:dyDescent="0.15">
      <c r="J76" s="29">
        <f t="shared" si="4"/>
        <v>73</v>
      </c>
      <c r="K76" s="31">
        <f t="shared" si="5"/>
        <v>62.727272727272307</v>
      </c>
    </row>
    <row r="77" spans="10:11" x14ac:dyDescent="0.15">
      <c r="J77" s="29">
        <f t="shared" si="4"/>
        <v>74</v>
      </c>
      <c r="K77" s="31">
        <f t="shared" si="5"/>
        <v>61.515151515151096</v>
      </c>
    </row>
    <row r="78" spans="10:11" x14ac:dyDescent="0.15">
      <c r="J78" s="29">
        <f t="shared" si="4"/>
        <v>75</v>
      </c>
      <c r="K78" s="31">
        <f t="shared" si="5"/>
        <v>60.303030303029885</v>
      </c>
    </row>
    <row r="79" spans="10:11" x14ac:dyDescent="0.15">
      <c r="J79" s="29">
        <f t="shared" si="4"/>
        <v>76</v>
      </c>
      <c r="K79" s="31">
        <f t="shared" si="5"/>
        <v>59.090909090908674</v>
      </c>
    </row>
    <row r="80" spans="10:11" x14ac:dyDescent="0.15">
      <c r="J80" s="29">
        <f t="shared" si="4"/>
        <v>77</v>
      </c>
      <c r="K80" s="31">
        <f t="shared" si="5"/>
        <v>57.878787878787463</v>
      </c>
    </row>
    <row r="81" spans="10:11" x14ac:dyDescent="0.15">
      <c r="J81" s="29">
        <f t="shared" si="4"/>
        <v>78</v>
      </c>
      <c r="K81" s="31">
        <f t="shared" si="5"/>
        <v>56.666666666666252</v>
      </c>
    </row>
    <row r="82" spans="10:11" x14ac:dyDescent="0.15">
      <c r="J82" s="29">
        <f t="shared" si="4"/>
        <v>79</v>
      </c>
      <c r="K82" s="31">
        <f t="shared" si="5"/>
        <v>55.454545454545041</v>
      </c>
    </row>
    <row r="83" spans="10:11" x14ac:dyDescent="0.15">
      <c r="J83" s="29">
        <f t="shared" si="4"/>
        <v>80</v>
      </c>
      <c r="K83" s="31">
        <f t="shared" si="5"/>
        <v>54.24242424242383</v>
      </c>
    </row>
    <row r="84" spans="10:11" x14ac:dyDescent="0.15">
      <c r="J84" s="29">
        <f t="shared" si="4"/>
        <v>81</v>
      </c>
      <c r="K84" s="31">
        <f t="shared" si="5"/>
        <v>53.030303030302619</v>
      </c>
    </row>
    <row r="85" spans="10:11" x14ac:dyDescent="0.15">
      <c r="J85" s="29">
        <f t="shared" si="4"/>
        <v>82</v>
      </c>
      <c r="K85" s="31">
        <f t="shared" si="5"/>
        <v>51.818181818181408</v>
      </c>
    </row>
    <row r="86" spans="10:11" x14ac:dyDescent="0.15">
      <c r="J86" s="29">
        <f t="shared" si="4"/>
        <v>83</v>
      </c>
      <c r="K86" s="31">
        <f t="shared" si="5"/>
        <v>50.606060606060197</v>
      </c>
    </row>
    <row r="87" spans="10:11" x14ac:dyDescent="0.15">
      <c r="J87" s="29">
        <f t="shared" si="4"/>
        <v>84</v>
      </c>
      <c r="K87" s="31">
        <f t="shared" si="5"/>
        <v>49.393939393938986</v>
      </c>
    </row>
    <row r="88" spans="10:11" x14ac:dyDescent="0.15">
      <c r="J88" s="29">
        <f t="shared" si="4"/>
        <v>85</v>
      </c>
      <c r="K88" s="31">
        <f t="shared" si="5"/>
        <v>48.181818181817775</v>
      </c>
    </row>
    <row r="89" spans="10:11" x14ac:dyDescent="0.15">
      <c r="J89" s="29">
        <f t="shared" si="4"/>
        <v>86</v>
      </c>
      <c r="K89" s="31">
        <f t="shared" si="5"/>
        <v>46.969696969696564</v>
      </c>
    </row>
    <row r="90" spans="10:11" x14ac:dyDescent="0.15">
      <c r="J90" s="29">
        <f t="shared" si="4"/>
        <v>87</v>
      </c>
      <c r="K90" s="31">
        <f t="shared" si="5"/>
        <v>45.757575757575353</v>
      </c>
    </row>
    <row r="91" spans="10:11" x14ac:dyDescent="0.15">
      <c r="J91" s="29">
        <f t="shared" si="4"/>
        <v>88</v>
      </c>
      <c r="K91" s="31">
        <f t="shared" si="5"/>
        <v>44.545454545454142</v>
      </c>
    </row>
    <row r="92" spans="10:11" x14ac:dyDescent="0.15">
      <c r="J92" s="29">
        <f t="shared" si="4"/>
        <v>89</v>
      </c>
      <c r="K92" s="31">
        <f t="shared" si="5"/>
        <v>43.333333333332931</v>
      </c>
    </row>
    <row r="93" spans="10:11" x14ac:dyDescent="0.15">
      <c r="J93" s="29">
        <f t="shared" si="4"/>
        <v>90</v>
      </c>
      <c r="K93" s="31">
        <f t="shared" si="5"/>
        <v>42.12121212121172</v>
      </c>
    </row>
    <row r="94" spans="10:11" x14ac:dyDescent="0.15">
      <c r="J94" s="29">
        <f t="shared" si="4"/>
        <v>91</v>
      </c>
      <c r="K94" s="31">
        <f t="shared" si="5"/>
        <v>40.909090909090509</v>
      </c>
    </row>
    <row r="95" spans="10:11" x14ac:dyDescent="0.15">
      <c r="J95" s="29">
        <f t="shared" si="4"/>
        <v>92</v>
      </c>
      <c r="K95" s="31">
        <f t="shared" si="5"/>
        <v>39.696969696969298</v>
      </c>
    </row>
    <row r="96" spans="10:11" x14ac:dyDescent="0.15">
      <c r="J96" s="29">
        <f t="shared" si="4"/>
        <v>93</v>
      </c>
      <c r="K96" s="31">
        <f t="shared" si="5"/>
        <v>38.484848484848087</v>
      </c>
    </row>
    <row r="97" spans="10:11" x14ac:dyDescent="0.15">
      <c r="J97" s="29">
        <f t="shared" si="4"/>
        <v>94</v>
      </c>
      <c r="K97" s="31">
        <f t="shared" si="5"/>
        <v>37.272727272726875</v>
      </c>
    </row>
    <row r="98" spans="10:11" x14ac:dyDescent="0.15">
      <c r="J98" s="29">
        <f t="shared" si="4"/>
        <v>95</v>
      </c>
      <c r="K98" s="31">
        <f t="shared" si="5"/>
        <v>36.060606060605664</v>
      </c>
    </row>
    <row r="99" spans="10:11" x14ac:dyDescent="0.15">
      <c r="J99" s="29">
        <f t="shared" si="4"/>
        <v>96</v>
      </c>
      <c r="K99" s="31">
        <f t="shared" si="5"/>
        <v>34.848484848484453</v>
      </c>
    </row>
    <row r="100" spans="10:11" x14ac:dyDescent="0.15">
      <c r="J100" s="29">
        <f t="shared" si="4"/>
        <v>97</v>
      </c>
      <c r="K100" s="31">
        <f t="shared" si="5"/>
        <v>33.636363636363242</v>
      </c>
    </row>
    <row r="101" spans="10:11" x14ac:dyDescent="0.15">
      <c r="J101" s="29">
        <f t="shared" si="4"/>
        <v>98</v>
      </c>
      <c r="K101" s="31">
        <f t="shared" si="5"/>
        <v>32.424242424242031</v>
      </c>
    </row>
    <row r="102" spans="10:11" x14ac:dyDescent="0.15">
      <c r="J102" s="29">
        <f t="shared" si="4"/>
        <v>99</v>
      </c>
      <c r="K102" s="31">
        <f t="shared" si="5"/>
        <v>31.21212121212082</v>
      </c>
    </row>
    <row r="103" spans="10:11" x14ac:dyDescent="0.15">
      <c r="J103" s="29">
        <f t="shared" si="4"/>
        <v>100</v>
      </c>
      <c r="K103" s="31">
        <f t="shared" si="5"/>
        <v>29.999999999999609</v>
      </c>
    </row>
  </sheetData>
  <mergeCells count="13">
    <mergeCell ref="B12:C12"/>
    <mergeCell ref="B8:C8"/>
    <mergeCell ref="D8:E8"/>
    <mergeCell ref="J1:K1"/>
    <mergeCell ref="A9:A10"/>
    <mergeCell ref="B9:C9"/>
    <mergeCell ref="D9:E9"/>
    <mergeCell ref="B10:C10"/>
    <mergeCell ref="D10:E10"/>
    <mergeCell ref="F8:F10"/>
    <mergeCell ref="A1:G2"/>
    <mergeCell ref="B3:C3"/>
    <mergeCell ref="G9:G10"/>
  </mergeCells>
  <conditionalFormatting sqref="A14">
    <cfRule type="duplicateValues" dxfId="110" priority="26"/>
    <cfRule type="duplicateValues" dxfId="109" priority="27"/>
    <cfRule type="duplicateValues" dxfId="108" priority="28"/>
    <cfRule type="duplicateValues" dxfId="107" priority="29"/>
    <cfRule type="duplicateValues" dxfId="106" priority="30"/>
  </conditionalFormatting>
  <conditionalFormatting sqref="A16">
    <cfRule type="duplicateValues" dxfId="105" priority="21"/>
    <cfRule type="duplicateValues" dxfId="104" priority="22"/>
    <cfRule type="duplicateValues" dxfId="103" priority="23"/>
    <cfRule type="duplicateValues" dxfId="102" priority="24"/>
    <cfRule type="duplicateValues" dxfId="101" priority="25"/>
  </conditionalFormatting>
  <conditionalFormatting sqref="A18">
    <cfRule type="duplicateValues" dxfId="100" priority="16"/>
    <cfRule type="duplicateValues" dxfId="99" priority="17"/>
    <cfRule type="duplicateValues" dxfId="98" priority="18"/>
    <cfRule type="duplicateValues" dxfId="97" priority="19"/>
    <cfRule type="duplicateValues" dxfId="96" priority="20"/>
  </conditionalFormatting>
  <conditionalFormatting sqref="A19">
    <cfRule type="duplicateValues" dxfId="95" priority="11"/>
    <cfRule type="duplicateValues" dxfId="94" priority="12"/>
    <cfRule type="duplicateValues" dxfId="93" priority="13"/>
    <cfRule type="duplicateValues" dxfId="92" priority="14"/>
    <cfRule type="duplicateValues" dxfId="91" priority="15"/>
  </conditionalFormatting>
  <conditionalFormatting sqref="A20">
    <cfRule type="duplicateValues" dxfId="90" priority="31"/>
    <cfRule type="duplicateValues" dxfId="89" priority="32"/>
    <cfRule type="duplicateValues" dxfId="88" priority="33"/>
    <cfRule type="duplicateValues" dxfId="87" priority="34"/>
    <cfRule type="duplicateValues" dxfId="86" priority="35"/>
  </conditionalFormatting>
  <conditionalFormatting sqref="A22:A24">
    <cfRule type="duplicateValues" dxfId="85" priority="36"/>
    <cfRule type="duplicateValues" dxfId="84" priority="37"/>
    <cfRule type="duplicateValues" dxfId="83" priority="38"/>
    <cfRule type="duplicateValues" dxfId="82" priority="39"/>
    <cfRule type="duplicateValues" dxfId="81" priority="40"/>
  </conditionalFormatting>
  <conditionalFormatting sqref="A25">
    <cfRule type="duplicateValues" dxfId="80" priority="6"/>
    <cfRule type="duplicateValues" dxfId="79" priority="7"/>
    <cfRule type="duplicateValues" dxfId="78" priority="8"/>
    <cfRule type="duplicateValues" dxfId="77" priority="9"/>
    <cfRule type="duplicateValues" dxfId="76" priority="10"/>
  </conditionalFormatting>
  <conditionalFormatting sqref="A26">
    <cfRule type="duplicateValues" dxfId="75" priority="1"/>
    <cfRule type="duplicateValues" dxfId="74" priority="2"/>
    <cfRule type="duplicateValues" dxfId="73" priority="3"/>
    <cfRule type="duplicateValues" dxfId="72" priority="4"/>
    <cfRule type="duplicateValues" dxfId="71" priority="5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06E7D-0F38-4E1A-808B-410597904B1F}">
  <dimension ref="A1:L103"/>
  <sheetViews>
    <sheetView workbookViewId="0">
      <selection activeCell="B4" sqref="B4:C4"/>
    </sheetView>
  </sheetViews>
  <sheetFormatPr baseColWidth="10" defaultColWidth="10.6640625" defaultRowHeight="14" x14ac:dyDescent="0.15"/>
  <cols>
    <col min="1" max="1" width="17.1640625" style="1" customWidth="1"/>
    <col min="2" max="2" width="10.5" style="15" customWidth="1"/>
    <col min="3" max="4" width="10.5" style="1" customWidth="1"/>
    <col min="5" max="5" width="10.5" style="15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6384" width="10.6640625" style="1"/>
  </cols>
  <sheetData>
    <row r="1" spans="1:12" ht="15" customHeight="1" x14ac:dyDescent="0.15">
      <c r="A1" s="172" t="s">
        <v>132</v>
      </c>
      <c r="B1" s="173"/>
      <c r="C1" s="173"/>
      <c r="D1" s="173"/>
      <c r="E1" s="173"/>
      <c r="F1" s="173"/>
      <c r="G1" s="174"/>
      <c r="I1" s="1"/>
      <c r="J1" s="178" t="s">
        <v>122</v>
      </c>
      <c r="K1" s="179"/>
      <c r="L1" s="1"/>
    </row>
    <row r="2" spans="1:12" ht="15" customHeight="1" x14ac:dyDescent="0.15">
      <c r="A2" s="175"/>
      <c r="B2" s="176"/>
      <c r="C2" s="176"/>
      <c r="D2" s="176"/>
      <c r="E2" s="176"/>
      <c r="F2" s="176"/>
      <c r="G2" s="177"/>
      <c r="I2" s="1"/>
      <c r="J2" s="117" t="s">
        <v>130</v>
      </c>
      <c r="K2" s="120">
        <v>405</v>
      </c>
      <c r="L2" s="1"/>
    </row>
    <row r="3" spans="1:12" ht="15" customHeight="1" x14ac:dyDescent="0.15">
      <c r="A3" s="133" t="s">
        <v>114</v>
      </c>
      <c r="B3" s="180" t="s">
        <v>138</v>
      </c>
      <c r="C3" s="181"/>
      <c r="D3" s="124"/>
      <c r="E3" s="127"/>
      <c r="F3" s="124"/>
      <c r="G3" s="130"/>
      <c r="I3" s="1"/>
      <c r="J3" s="140" t="s">
        <v>116</v>
      </c>
      <c r="K3" s="119">
        <v>100</v>
      </c>
      <c r="L3" s="1"/>
    </row>
    <row r="4" spans="1:12" ht="15" customHeight="1" x14ac:dyDescent="0.15">
      <c r="A4" s="122" t="s">
        <v>115</v>
      </c>
      <c r="B4" s="180"/>
      <c r="C4" s="181"/>
      <c r="D4" s="124"/>
      <c r="E4" s="127"/>
      <c r="F4" s="124"/>
      <c r="G4" s="130"/>
      <c r="I4" s="1"/>
      <c r="J4" s="29">
        <v>1</v>
      </c>
      <c r="K4" s="31">
        <f>K2</f>
        <v>405</v>
      </c>
      <c r="L4" s="1"/>
    </row>
    <row r="5" spans="1:12" ht="15" customHeight="1" x14ac:dyDescent="0.15">
      <c r="A5" s="122" t="s">
        <v>117</v>
      </c>
      <c r="B5" s="180"/>
      <c r="C5" s="181"/>
      <c r="D5" s="126"/>
      <c r="E5" s="128"/>
      <c r="F5" s="128"/>
      <c r="G5" s="130"/>
      <c r="I5" s="1"/>
      <c r="J5" s="29">
        <f>J4+1</f>
        <v>2</v>
      </c>
      <c r="K5" s="31">
        <f>K4-(K$4-30)/(K$3-1)</f>
        <v>401.21212121212119</v>
      </c>
      <c r="L5" s="1"/>
    </row>
    <row r="6" spans="1:12" ht="15" customHeight="1" x14ac:dyDescent="0.15">
      <c r="A6" s="122" t="s">
        <v>118</v>
      </c>
      <c r="B6" s="180"/>
      <c r="C6" s="181"/>
      <c r="D6" s="126"/>
      <c r="E6" s="129"/>
      <c r="F6" s="126"/>
      <c r="G6" s="130"/>
      <c r="I6" s="1"/>
      <c r="J6" s="29">
        <f t="shared" ref="J6:J69" si="0">J5+1</f>
        <v>3</v>
      </c>
      <c r="K6" s="31">
        <f t="shared" ref="K6:K69" si="1">K5-(K$4-30)/(K$3-1)</f>
        <v>397.42424242424238</v>
      </c>
      <c r="L6" s="1"/>
    </row>
    <row r="7" spans="1:12" ht="15" customHeight="1" x14ac:dyDescent="0.15">
      <c r="A7" s="122" t="s">
        <v>119</v>
      </c>
      <c r="B7" s="193"/>
      <c r="C7" s="194"/>
      <c r="D7" s="125"/>
      <c r="E7" s="131"/>
      <c r="F7" s="125"/>
      <c r="G7" s="132"/>
      <c r="I7" s="1"/>
      <c r="J7" s="29">
        <f t="shared" si="0"/>
        <v>4</v>
      </c>
      <c r="K7" s="31">
        <f t="shared" si="1"/>
        <v>393.63636363636357</v>
      </c>
      <c r="L7" s="1"/>
    </row>
    <row r="8" spans="1:12" ht="15" customHeight="1" x14ac:dyDescent="0.15">
      <c r="A8" s="123" t="s">
        <v>120</v>
      </c>
      <c r="B8" s="182" t="s">
        <v>121</v>
      </c>
      <c r="C8" s="182"/>
      <c r="D8" s="182" t="s">
        <v>122</v>
      </c>
      <c r="E8" s="182"/>
      <c r="F8" s="183" t="s">
        <v>131</v>
      </c>
      <c r="G8" s="138" t="s">
        <v>123</v>
      </c>
      <c r="I8" s="1"/>
      <c r="J8" s="29">
        <f t="shared" si="0"/>
        <v>5</v>
      </c>
      <c r="K8" s="31">
        <f t="shared" si="1"/>
        <v>389.84848484848476</v>
      </c>
      <c r="L8" s="1"/>
    </row>
    <row r="9" spans="1:12" ht="15" customHeight="1" x14ac:dyDescent="0.15">
      <c r="A9" s="186" t="s">
        <v>124</v>
      </c>
      <c r="B9" s="187" t="s">
        <v>130</v>
      </c>
      <c r="C9" s="187"/>
      <c r="D9" s="187" t="s">
        <v>130</v>
      </c>
      <c r="E9" s="187"/>
      <c r="F9" s="184"/>
      <c r="G9" s="188" t="s">
        <v>137</v>
      </c>
      <c r="I9" s="1"/>
      <c r="J9" s="29">
        <f t="shared" si="0"/>
        <v>6</v>
      </c>
      <c r="K9" s="31">
        <f t="shared" si="1"/>
        <v>386.06060606060595</v>
      </c>
      <c r="L9" s="1"/>
    </row>
    <row r="10" spans="1:12" ht="15" customHeight="1" x14ac:dyDescent="0.15">
      <c r="A10" s="186"/>
      <c r="B10" s="169">
        <v>0</v>
      </c>
      <c r="C10" s="169"/>
      <c r="D10" s="169">
        <f>K2</f>
        <v>405</v>
      </c>
      <c r="E10" s="169"/>
      <c r="F10" s="185"/>
      <c r="G10" s="188"/>
      <c r="I10" s="1"/>
      <c r="J10" s="29">
        <f t="shared" si="0"/>
        <v>7</v>
      </c>
      <c r="K10" s="31">
        <f t="shared" si="1"/>
        <v>382.27272727272714</v>
      </c>
      <c r="L10" s="1"/>
    </row>
    <row r="11" spans="1:12" ht="15" customHeight="1" x14ac:dyDescent="0.15">
      <c r="A11" s="123"/>
      <c r="B11" s="115" t="s">
        <v>123</v>
      </c>
      <c r="C11" s="116" t="s">
        <v>129</v>
      </c>
      <c r="D11" s="116" t="s">
        <v>123</v>
      </c>
      <c r="E11" s="116" t="s">
        <v>129</v>
      </c>
      <c r="F11" s="121" t="s">
        <v>125</v>
      </c>
      <c r="G11" s="116">
        <f>K3</f>
        <v>100</v>
      </c>
      <c r="I11" s="1"/>
      <c r="J11" s="29">
        <f t="shared" si="0"/>
        <v>8</v>
      </c>
      <c r="K11" s="31">
        <f t="shared" si="1"/>
        <v>378.48484848484833</v>
      </c>
      <c r="L11" s="1"/>
    </row>
    <row r="12" spans="1:12" ht="15" customHeight="1" x14ac:dyDescent="0.15">
      <c r="A12" s="82"/>
      <c r="B12" s="170" t="s">
        <v>135</v>
      </c>
      <c r="C12" s="171"/>
      <c r="D12" s="33"/>
      <c r="E12" s="81" t="str">
        <f>_xlfn.IFNA(VLOOKUP(D12,$J$4:$K$23,2,FALSE),"0")</f>
        <v>0</v>
      </c>
      <c r="F12" s="83" t="str">
        <f>IFERROR(LARGE((C12,E12),1),"0")</f>
        <v>0</v>
      </c>
      <c r="G12" s="33">
        <f>D12</f>
        <v>0</v>
      </c>
      <c r="I12" s="1"/>
      <c r="J12" s="29">
        <f t="shared" si="0"/>
        <v>9</v>
      </c>
      <c r="K12" s="31">
        <f t="shared" si="1"/>
        <v>374.69696969696952</v>
      </c>
      <c r="L12" s="1"/>
    </row>
    <row r="13" spans="1:12" ht="15" customHeight="1" x14ac:dyDescent="0.15">
      <c r="A13" s="82"/>
      <c r="B13" s="134"/>
      <c r="C13" s="135"/>
      <c r="D13" s="33"/>
      <c r="E13" s="81" t="str">
        <f t="shared" ref="E13:E26" si="2">_xlfn.IFNA(VLOOKUP(D13,$J$4:$K$23,2,FALSE),"0")</f>
        <v>0</v>
      </c>
      <c r="F13" s="83" t="str">
        <f>IFERROR(LARGE((C13,E13),1),"0")</f>
        <v>0</v>
      </c>
      <c r="G13" s="33">
        <f t="shared" ref="G13:G26" si="3">D13</f>
        <v>0</v>
      </c>
      <c r="H13" s="15"/>
      <c r="I13" s="1"/>
      <c r="J13" s="29">
        <f t="shared" si="0"/>
        <v>10</v>
      </c>
      <c r="K13" s="31">
        <f t="shared" si="1"/>
        <v>370.90909090909071</v>
      </c>
      <c r="L13" s="1"/>
    </row>
    <row r="14" spans="1:12" ht="15" customHeight="1" x14ac:dyDescent="0.15">
      <c r="A14" s="65"/>
      <c r="B14" s="134"/>
      <c r="C14" s="135"/>
      <c r="D14" s="33"/>
      <c r="E14" s="81" t="str">
        <f t="shared" si="2"/>
        <v>0</v>
      </c>
      <c r="F14" s="83" t="str">
        <f>IFERROR(LARGE((C14,E14),1),"0")</f>
        <v>0</v>
      </c>
      <c r="G14" s="33">
        <f t="shared" si="3"/>
        <v>0</v>
      </c>
      <c r="H14" s="15"/>
      <c r="I14" s="1"/>
      <c r="J14" s="29">
        <f t="shared" si="0"/>
        <v>11</v>
      </c>
      <c r="K14" s="31">
        <f t="shared" si="1"/>
        <v>367.1212121212119</v>
      </c>
      <c r="L14" s="1"/>
    </row>
    <row r="15" spans="1:12" ht="15" customHeight="1" x14ac:dyDescent="0.15">
      <c r="A15" s="82"/>
      <c r="B15" s="134"/>
      <c r="C15" s="135"/>
      <c r="D15" s="33"/>
      <c r="E15" s="81" t="str">
        <f t="shared" si="2"/>
        <v>0</v>
      </c>
      <c r="F15" s="83" t="str">
        <f>IFERROR(LARGE((C15,E15),1),"0")</f>
        <v>0</v>
      </c>
      <c r="G15" s="33">
        <f t="shared" si="3"/>
        <v>0</v>
      </c>
      <c r="H15" s="15"/>
      <c r="I15" s="1"/>
      <c r="J15" s="29">
        <f t="shared" si="0"/>
        <v>12</v>
      </c>
      <c r="K15" s="31">
        <f t="shared" si="1"/>
        <v>363.33333333333309</v>
      </c>
      <c r="L15" s="1"/>
    </row>
    <row r="16" spans="1:12" ht="15" customHeight="1" x14ac:dyDescent="0.15">
      <c r="A16" s="65"/>
      <c r="B16" s="134"/>
      <c r="C16" s="135"/>
      <c r="D16" s="33"/>
      <c r="E16" s="81" t="str">
        <f t="shared" si="2"/>
        <v>0</v>
      </c>
      <c r="F16" s="83" t="str">
        <f>IFERROR(LARGE((C16,E16),1),"0")</f>
        <v>0</v>
      </c>
      <c r="G16" s="33">
        <f t="shared" si="3"/>
        <v>0</v>
      </c>
      <c r="H16" s="15"/>
      <c r="I16" s="1"/>
      <c r="J16" s="29">
        <f t="shared" si="0"/>
        <v>13</v>
      </c>
      <c r="K16" s="31">
        <f t="shared" si="1"/>
        <v>359.54545454545428</v>
      </c>
      <c r="L16" s="1"/>
    </row>
    <row r="17" spans="1:12" x14ac:dyDescent="0.15">
      <c r="A17" s="82"/>
      <c r="B17" s="134"/>
      <c r="C17" s="135"/>
      <c r="D17" s="36"/>
      <c r="E17" s="81" t="str">
        <f t="shared" si="2"/>
        <v>0</v>
      </c>
      <c r="F17" s="83" t="str">
        <f>IFERROR(LARGE((C17,E17),1),"0")</f>
        <v>0</v>
      </c>
      <c r="G17" s="33">
        <f t="shared" si="3"/>
        <v>0</v>
      </c>
      <c r="H17" s="15"/>
      <c r="I17" s="1"/>
      <c r="J17" s="29">
        <f t="shared" si="0"/>
        <v>14</v>
      </c>
      <c r="K17" s="31">
        <f t="shared" si="1"/>
        <v>355.75757575757547</v>
      </c>
      <c r="L17" s="1"/>
    </row>
    <row r="18" spans="1:12" x14ac:dyDescent="0.15">
      <c r="A18" s="82"/>
      <c r="B18" s="134"/>
      <c r="C18" s="135"/>
      <c r="D18" s="33"/>
      <c r="E18" s="81" t="str">
        <f t="shared" si="2"/>
        <v>0</v>
      </c>
      <c r="F18" s="83" t="str">
        <f>IFERROR(LARGE((C18,E18),1),"0")</f>
        <v>0</v>
      </c>
      <c r="G18" s="33">
        <f t="shared" si="3"/>
        <v>0</v>
      </c>
      <c r="H18" s="15"/>
      <c r="I18" s="1"/>
      <c r="J18" s="29">
        <f t="shared" si="0"/>
        <v>15</v>
      </c>
      <c r="K18" s="31">
        <f t="shared" si="1"/>
        <v>351.96969696969666</v>
      </c>
      <c r="L18" s="1"/>
    </row>
    <row r="19" spans="1:12" x14ac:dyDescent="0.15">
      <c r="A19" s="82"/>
      <c r="B19" s="134"/>
      <c r="C19" s="135"/>
      <c r="D19" s="32"/>
      <c r="E19" s="81" t="str">
        <f t="shared" si="2"/>
        <v>0</v>
      </c>
      <c r="F19" s="83" t="str">
        <f>IFERROR(LARGE((C19,E19),1),"0")</f>
        <v>0</v>
      </c>
      <c r="G19" s="33">
        <f t="shared" si="3"/>
        <v>0</v>
      </c>
      <c r="H19" s="35"/>
      <c r="I19" s="1"/>
      <c r="J19" s="29">
        <f t="shared" si="0"/>
        <v>16</v>
      </c>
      <c r="K19" s="31">
        <f t="shared" si="1"/>
        <v>348.18181818181785</v>
      </c>
      <c r="L19" s="1"/>
    </row>
    <row r="20" spans="1:12" x14ac:dyDescent="0.15">
      <c r="A20" s="82"/>
      <c r="B20" s="134"/>
      <c r="C20" s="135"/>
      <c r="D20" s="32"/>
      <c r="E20" s="81" t="str">
        <f t="shared" si="2"/>
        <v>0</v>
      </c>
      <c r="F20" s="83" t="str">
        <f>IFERROR(LARGE((C20,E20),1),"0")</f>
        <v>0</v>
      </c>
      <c r="G20" s="33">
        <f t="shared" si="3"/>
        <v>0</v>
      </c>
      <c r="H20" s="35"/>
      <c r="I20" s="1"/>
      <c r="J20" s="29">
        <f t="shared" si="0"/>
        <v>17</v>
      </c>
      <c r="K20" s="31">
        <f t="shared" si="1"/>
        <v>344.39393939393904</v>
      </c>
      <c r="L20" s="1"/>
    </row>
    <row r="21" spans="1:12" x14ac:dyDescent="0.15">
      <c r="A21" s="84"/>
      <c r="B21" s="134"/>
      <c r="C21" s="135"/>
      <c r="D21" s="32"/>
      <c r="E21" s="81" t="str">
        <f t="shared" si="2"/>
        <v>0</v>
      </c>
      <c r="F21" s="83" t="str">
        <f>IFERROR(LARGE((C21,E21),1),"0")</f>
        <v>0</v>
      </c>
      <c r="G21" s="33">
        <f t="shared" si="3"/>
        <v>0</v>
      </c>
      <c r="H21" s="35"/>
      <c r="I21" s="1"/>
      <c r="J21" s="29">
        <f t="shared" si="0"/>
        <v>18</v>
      </c>
      <c r="K21" s="31">
        <f t="shared" si="1"/>
        <v>340.60606060606023</v>
      </c>
      <c r="L21" s="1"/>
    </row>
    <row r="22" spans="1:12" x14ac:dyDescent="0.15">
      <c r="A22" s="82"/>
      <c r="B22" s="134"/>
      <c r="C22" s="135"/>
      <c r="D22" s="32"/>
      <c r="E22" s="81" t="str">
        <f t="shared" si="2"/>
        <v>0</v>
      </c>
      <c r="F22" s="83" t="str">
        <f>IFERROR(LARGE((C22,E22),1),"0")</f>
        <v>0</v>
      </c>
      <c r="G22" s="33">
        <f t="shared" si="3"/>
        <v>0</v>
      </c>
      <c r="H22" s="35"/>
      <c r="I22" s="1"/>
      <c r="J22" s="29">
        <f t="shared" si="0"/>
        <v>19</v>
      </c>
      <c r="K22" s="31">
        <f t="shared" si="1"/>
        <v>336.81818181818142</v>
      </c>
      <c r="L22" s="1"/>
    </row>
    <row r="23" spans="1:12" x14ac:dyDescent="0.15">
      <c r="A23" s="82"/>
      <c r="B23" s="134"/>
      <c r="C23" s="135"/>
      <c r="D23" s="32"/>
      <c r="E23" s="81" t="str">
        <f t="shared" si="2"/>
        <v>0</v>
      </c>
      <c r="F23" s="83" t="str">
        <f>IFERROR(LARGE((C23,E23),1),"0")</f>
        <v>0</v>
      </c>
      <c r="G23" s="33">
        <f t="shared" si="3"/>
        <v>0</v>
      </c>
      <c r="H23" s="35"/>
      <c r="I23" s="1"/>
      <c r="J23" s="29">
        <f t="shared" si="0"/>
        <v>20</v>
      </c>
      <c r="K23" s="31">
        <f t="shared" si="1"/>
        <v>333.0303030303026</v>
      </c>
      <c r="L23" s="1"/>
    </row>
    <row r="24" spans="1:12" x14ac:dyDescent="0.15">
      <c r="A24" s="65"/>
      <c r="B24" s="134"/>
      <c r="C24" s="135"/>
      <c r="D24" s="32"/>
      <c r="E24" s="81" t="str">
        <f t="shared" si="2"/>
        <v>0</v>
      </c>
      <c r="F24" s="83" t="str">
        <f>IFERROR(LARGE((C24,E24),1),"0")</f>
        <v>0</v>
      </c>
      <c r="G24" s="33">
        <f t="shared" si="3"/>
        <v>0</v>
      </c>
      <c r="H24" s="35"/>
      <c r="I24" s="1"/>
      <c r="J24" s="29">
        <f t="shared" si="0"/>
        <v>21</v>
      </c>
      <c r="K24" s="31">
        <f t="shared" si="1"/>
        <v>329.24242424242379</v>
      </c>
      <c r="L24" s="1"/>
    </row>
    <row r="25" spans="1:12" x14ac:dyDescent="0.15">
      <c r="A25" s="82"/>
      <c r="B25" s="134"/>
      <c r="C25" s="135"/>
      <c r="D25" s="32"/>
      <c r="E25" s="81" t="str">
        <f t="shared" si="2"/>
        <v>0</v>
      </c>
      <c r="F25" s="83" t="str">
        <f>IFERROR(LARGE((C25,E25),1),"0")</f>
        <v>0</v>
      </c>
      <c r="G25" s="33">
        <f t="shared" si="3"/>
        <v>0</v>
      </c>
      <c r="H25" s="35"/>
      <c r="I25" s="1"/>
      <c r="J25" s="29">
        <f t="shared" si="0"/>
        <v>22</v>
      </c>
      <c r="K25" s="31">
        <f t="shared" si="1"/>
        <v>325.45454545454498</v>
      </c>
      <c r="L25" s="1"/>
    </row>
    <row r="26" spans="1:12" x14ac:dyDescent="0.15">
      <c r="A26" s="65"/>
      <c r="B26" s="136"/>
      <c r="C26" s="137"/>
      <c r="D26" s="32"/>
      <c r="E26" s="81" t="str">
        <f t="shared" si="2"/>
        <v>0</v>
      </c>
      <c r="F26" s="83" t="str">
        <f>IFERROR(LARGE((C26,E26),1),"0")</f>
        <v>0</v>
      </c>
      <c r="G26" s="33">
        <f t="shared" si="3"/>
        <v>0</v>
      </c>
      <c r="H26" s="35"/>
      <c r="I26" s="1"/>
      <c r="J26" s="29">
        <f t="shared" si="0"/>
        <v>23</v>
      </c>
      <c r="K26" s="31">
        <f t="shared" si="1"/>
        <v>321.66666666666617</v>
      </c>
      <c r="L26" s="1"/>
    </row>
    <row r="27" spans="1:12" x14ac:dyDescent="0.15">
      <c r="H27" s="35"/>
      <c r="I27" s="1"/>
      <c r="J27" s="29">
        <f t="shared" si="0"/>
        <v>24</v>
      </c>
      <c r="K27" s="31">
        <f t="shared" si="1"/>
        <v>317.87878787878736</v>
      </c>
      <c r="L27" s="1"/>
    </row>
    <row r="28" spans="1:12" x14ac:dyDescent="0.15">
      <c r="H28" s="35"/>
      <c r="I28" s="1"/>
      <c r="J28" s="29">
        <f t="shared" si="0"/>
        <v>25</v>
      </c>
      <c r="K28" s="31">
        <f t="shared" si="1"/>
        <v>314.09090909090855</v>
      </c>
      <c r="L28" s="1"/>
    </row>
    <row r="29" spans="1:12" x14ac:dyDescent="0.15">
      <c r="H29" s="15"/>
      <c r="I29" s="1"/>
      <c r="J29" s="29">
        <f t="shared" si="0"/>
        <v>26</v>
      </c>
      <c r="K29" s="31">
        <f t="shared" si="1"/>
        <v>310.30303030302974</v>
      </c>
      <c r="L29" s="1"/>
    </row>
    <row r="30" spans="1:12" x14ac:dyDescent="0.15">
      <c r="H30" s="15"/>
      <c r="I30" s="1"/>
      <c r="J30" s="29">
        <f t="shared" si="0"/>
        <v>27</v>
      </c>
      <c r="K30" s="31">
        <f t="shared" si="1"/>
        <v>306.51515151515093</v>
      </c>
      <c r="L30" s="1"/>
    </row>
    <row r="31" spans="1:12" x14ac:dyDescent="0.15">
      <c r="H31" s="15"/>
      <c r="I31" s="1"/>
      <c r="J31" s="29">
        <f t="shared" si="0"/>
        <v>28</v>
      </c>
      <c r="K31" s="31">
        <f t="shared" si="1"/>
        <v>302.72727272727212</v>
      </c>
      <c r="L31" s="1"/>
    </row>
    <row r="32" spans="1:12" x14ac:dyDescent="0.15">
      <c r="H32" s="15"/>
      <c r="I32" s="1"/>
      <c r="J32" s="29">
        <f t="shared" si="0"/>
        <v>29</v>
      </c>
      <c r="K32" s="31">
        <f t="shared" si="1"/>
        <v>298.93939393939331</v>
      </c>
      <c r="L32" s="1"/>
    </row>
    <row r="33" spans="9:12" x14ac:dyDescent="0.15">
      <c r="I33" s="1"/>
      <c r="J33" s="29">
        <f t="shared" si="0"/>
        <v>30</v>
      </c>
      <c r="K33" s="31">
        <f t="shared" si="1"/>
        <v>295.1515151515145</v>
      </c>
      <c r="L33" s="1"/>
    </row>
    <row r="34" spans="9:12" x14ac:dyDescent="0.15">
      <c r="I34" s="1"/>
      <c r="J34" s="29">
        <f t="shared" si="0"/>
        <v>31</v>
      </c>
      <c r="K34" s="31">
        <f t="shared" si="1"/>
        <v>291.36363636363569</v>
      </c>
      <c r="L34" s="1"/>
    </row>
    <row r="35" spans="9:12" x14ac:dyDescent="0.15">
      <c r="I35" s="1"/>
      <c r="J35" s="29">
        <f t="shared" si="0"/>
        <v>32</v>
      </c>
      <c r="K35" s="31">
        <f t="shared" si="1"/>
        <v>287.57575757575688</v>
      </c>
      <c r="L35" s="1"/>
    </row>
    <row r="36" spans="9:12" x14ac:dyDescent="0.15">
      <c r="I36" s="1"/>
      <c r="J36" s="29">
        <f t="shared" si="0"/>
        <v>33</v>
      </c>
      <c r="K36" s="31">
        <f t="shared" si="1"/>
        <v>283.78787878787807</v>
      </c>
      <c r="L36" s="1"/>
    </row>
    <row r="37" spans="9:12" x14ac:dyDescent="0.15">
      <c r="I37" s="1"/>
      <c r="J37" s="29">
        <f t="shared" si="0"/>
        <v>34</v>
      </c>
      <c r="K37" s="31">
        <f t="shared" si="1"/>
        <v>279.99999999999926</v>
      </c>
      <c r="L37" s="1"/>
    </row>
    <row r="38" spans="9:12" x14ac:dyDescent="0.15">
      <c r="I38" s="1"/>
      <c r="J38" s="29">
        <f t="shared" si="0"/>
        <v>35</v>
      </c>
      <c r="K38" s="31">
        <f t="shared" si="1"/>
        <v>276.21212121212045</v>
      </c>
      <c r="L38" s="1"/>
    </row>
    <row r="39" spans="9:12" x14ac:dyDescent="0.15">
      <c r="I39" s="1"/>
      <c r="J39" s="29">
        <f t="shared" si="0"/>
        <v>36</v>
      </c>
      <c r="K39" s="31">
        <f t="shared" si="1"/>
        <v>272.42424242424164</v>
      </c>
      <c r="L39" s="1"/>
    </row>
    <row r="40" spans="9:12" x14ac:dyDescent="0.15">
      <c r="I40" s="1"/>
      <c r="J40" s="29">
        <f t="shared" si="0"/>
        <v>37</v>
      </c>
      <c r="K40" s="31">
        <f t="shared" si="1"/>
        <v>268.63636363636283</v>
      </c>
      <c r="L40" s="1"/>
    </row>
    <row r="41" spans="9:12" x14ac:dyDescent="0.15">
      <c r="I41" s="1"/>
      <c r="J41" s="29">
        <f t="shared" si="0"/>
        <v>38</v>
      </c>
      <c r="K41" s="31">
        <f t="shared" si="1"/>
        <v>264.84848484848402</v>
      </c>
      <c r="L41" s="1"/>
    </row>
    <row r="42" spans="9:12" x14ac:dyDescent="0.15">
      <c r="I42" s="1"/>
      <c r="J42" s="29">
        <f t="shared" si="0"/>
        <v>39</v>
      </c>
      <c r="K42" s="31">
        <f t="shared" si="1"/>
        <v>261.06060606060521</v>
      </c>
      <c r="L42" s="1"/>
    </row>
    <row r="43" spans="9:12" x14ac:dyDescent="0.15">
      <c r="I43" s="1"/>
      <c r="J43" s="29">
        <f t="shared" si="0"/>
        <v>40</v>
      </c>
      <c r="K43" s="31">
        <f t="shared" si="1"/>
        <v>257.2727272727264</v>
      </c>
      <c r="L43" s="1"/>
    </row>
    <row r="44" spans="9:12" x14ac:dyDescent="0.15">
      <c r="I44" s="1"/>
      <c r="J44" s="29">
        <f t="shared" si="0"/>
        <v>41</v>
      </c>
      <c r="K44" s="31">
        <f t="shared" si="1"/>
        <v>253.48484848484762</v>
      </c>
      <c r="L44" s="1"/>
    </row>
    <row r="45" spans="9:12" x14ac:dyDescent="0.15">
      <c r="I45" s="1"/>
      <c r="J45" s="29">
        <f t="shared" si="0"/>
        <v>42</v>
      </c>
      <c r="K45" s="31">
        <f t="shared" si="1"/>
        <v>249.69696969696884</v>
      </c>
      <c r="L45" s="1"/>
    </row>
    <row r="46" spans="9:12" x14ac:dyDescent="0.15">
      <c r="I46" s="1"/>
      <c r="J46" s="29">
        <f t="shared" si="0"/>
        <v>43</v>
      </c>
      <c r="K46" s="31">
        <f t="shared" si="1"/>
        <v>245.90909090909005</v>
      </c>
      <c r="L46" s="1"/>
    </row>
    <row r="47" spans="9:12" x14ac:dyDescent="0.15">
      <c r="I47" s="1"/>
      <c r="J47" s="29">
        <f t="shared" si="0"/>
        <v>44</v>
      </c>
      <c r="K47" s="31">
        <f t="shared" si="1"/>
        <v>242.12121212121127</v>
      </c>
      <c r="L47" s="1"/>
    </row>
    <row r="48" spans="9:12" x14ac:dyDescent="0.15">
      <c r="I48" s="1"/>
      <c r="J48" s="29">
        <f t="shared" si="0"/>
        <v>45</v>
      </c>
      <c r="K48" s="31">
        <f t="shared" si="1"/>
        <v>238.33333333333249</v>
      </c>
      <c r="L48" s="1"/>
    </row>
    <row r="49" spans="9:12" x14ac:dyDescent="0.15">
      <c r="I49" s="1"/>
      <c r="J49" s="29">
        <f t="shared" si="0"/>
        <v>46</v>
      </c>
      <c r="K49" s="31">
        <f t="shared" si="1"/>
        <v>234.54545454545371</v>
      </c>
      <c r="L49" s="1"/>
    </row>
    <row r="50" spans="9:12" x14ac:dyDescent="0.15">
      <c r="I50" s="1"/>
      <c r="J50" s="29">
        <f t="shared" si="0"/>
        <v>47</v>
      </c>
      <c r="K50" s="31">
        <f t="shared" si="1"/>
        <v>230.75757575757493</v>
      </c>
      <c r="L50" s="1"/>
    </row>
    <row r="51" spans="9:12" x14ac:dyDescent="0.15">
      <c r="I51" s="1"/>
      <c r="J51" s="29">
        <f t="shared" si="0"/>
        <v>48</v>
      </c>
      <c r="K51" s="31">
        <f t="shared" si="1"/>
        <v>226.96969696969614</v>
      </c>
      <c r="L51" s="1"/>
    </row>
    <row r="52" spans="9:12" x14ac:dyDescent="0.15">
      <c r="I52" s="1"/>
      <c r="J52" s="29">
        <f t="shared" si="0"/>
        <v>49</v>
      </c>
      <c r="K52" s="31">
        <f t="shared" si="1"/>
        <v>223.18181818181736</v>
      </c>
      <c r="L52" s="1"/>
    </row>
    <row r="53" spans="9:12" x14ac:dyDescent="0.15">
      <c r="I53" s="1"/>
      <c r="J53" s="29">
        <f t="shared" si="0"/>
        <v>50</v>
      </c>
      <c r="K53" s="31">
        <f t="shared" si="1"/>
        <v>219.39393939393858</v>
      </c>
      <c r="L53" s="1"/>
    </row>
    <row r="54" spans="9:12" x14ac:dyDescent="0.15">
      <c r="I54" s="1"/>
      <c r="J54" s="29">
        <f t="shared" si="0"/>
        <v>51</v>
      </c>
      <c r="K54" s="31">
        <f t="shared" si="1"/>
        <v>215.6060606060598</v>
      </c>
      <c r="L54" s="1"/>
    </row>
    <row r="55" spans="9:12" x14ac:dyDescent="0.15">
      <c r="I55" s="1"/>
      <c r="J55" s="29">
        <f t="shared" si="0"/>
        <v>52</v>
      </c>
      <c r="K55" s="31">
        <f t="shared" si="1"/>
        <v>211.81818181818102</v>
      </c>
      <c r="L55" s="1"/>
    </row>
    <row r="56" spans="9:12" x14ac:dyDescent="0.15">
      <c r="I56" s="1"/>
      <c r="J56" s="29">
        <f t="shared" si="0"/>
        <v>53</v>
      </c>
      <c r="K56" s="31">
        <f t="shared" si="1"/>
        <v>208.03030303030224</v>
      </c>
      <c r="L56" s="1"/>
    </row>
    <row r="57" spans="9:12" x14ac:dyDescent="0.15">
      <c r="I57" s="1"/>
      <c r="J57" s="29">
        <f t="shared" si="0"/>
        <v>54</v>
      </c>
      <c r="K57" s="31">
        <f t="shared" si="1"/>
        <v>204.24242424242345</v>
      </c>
      <c r="L57" s="1"/>
    </row>
    <row r="58" spans="9:12" x14ac:dyDescent="0.15">
      <c r="I58" s="1"/>
      <c r="J58" s="29">
        <f t="shared" si="0"/>
        <v>55</v>
      </c>
      <c r="K58" s="31">
        <f t="shared" si="1"/>
        <v>200.45454545454467</v>
      </c>
      <c r="L58" s="1"/>
    </row>
    <row r="59" spans="9:12" x14ac:dyDescent="0.15">
      <c r="I59" s="1"/>
      <c r="J59" s="29">
        <f t="shared" si="0"/>
        <v>56</v>
      </c>
      <c r="K59" s="31">
        <f t="shared" si="1"/>
        <v>196.66666666666589</v>
      </c>
      <c r="L59" s="1"/>
    </row>
    <row r="60" spans="9:12" x14ac:dyDescent="0.15">
      <c r="I60" s="1"/>
      <c r="J60" s="29">
        <f t="shared" si="0"/>
        <v>57</v>
      </c>
      <c r="K60" s="31">
        <f t="shared" si="1"/>
        <v>192.87878787878711</v>
      </c>
      <c r="L60" s="1"/>
    </row>
    <row r="61" spans="9:12" x14ac:dyDescent="0.15">
      <c r="J61" s="29">
        <f t="shared" si="0"/>
        <v>58</v>
      </c>
      <c r="K61" s="31">
        <f t="shared" si="1"/>
        <v>189.09090909090833</v>
      </c>
    </row>
    <row r="62" spans="9:12" x14ac:dyDescent="0.15">
      <c r="J62" s="29">
        <f t="shared" si="0"/>
        <v>59</v>
      </c>
      <c r="K62" s="31">
        <f t="shared" si="1"/>
        <v>185.30303030302954</v>
      </c>
    </row>
    <row r="63" spans="9:12" x14ac:dyDescent="0.15">
      <c r="J63" s="29">
        <f t="shared" si="0"/>
        <v>60</v>
      </c>
      <c r="K63" s="31">
        <f t="shared" si="1"/>
        <v>181.51515151515076</v>
      </c>
    </row>
    <row r="64" spans="9:12" x14ac:dyDescent="0.15">
      <c r="J64" s="29">
        <f t="shared" si="0"/>
        <v>61</v>
      </c>
      <c r="K64" s="31">
        <f t="shared" si="1"/>
        <v>177.72727272727198</v>
      </c>
    </row>
    <row r="65" spans="10:11" x14ac:dyDescent="0.15">
      <c r="J65" s="29">
        <f t="shared" si="0"/>
        <v>62</v>
      </c>
      <c r="K65" s="31">
        <f t="shared" si="1"/>
        <v>173.9393939393932</v>
      </c>
    </row>
    <row r="66" spans="10:11" x14ac:dyDescent="0.15">
      <c r="J66" s="29">
        <f t="shared" si="0"/>
        <v>63</v>
      </c>
      <c r="K66" s="31">
        <f t="shared" si="1"/>
        <v>170.15151515151442</v>
      </c>
    </row>
    <row r="67" spans="10:11" x14ac:dyDescent="0.15">
      <c r="J67" s="29">
        <f t="shared" si="0"/>
        <v>64</v>
      </c>
      <c r="K67" s="31">
        <f t="shared" si="1"/>
        <v>166.36363636363564</v>
      </c>
    </row>
    <row r="68" spans="10:11" x14ac:dyDescent="0.15">
      <c r="J68" s="29">
        <f t="shared" si="0"/>
        <v>65</v>
      </c>
      <c r="K68" s="31">
        <f t="shared" si="1"/>
        <v>162.57575757575685</v>
      </c>
    </row>
    <row r="69" spans="10:11" x14ac:dyDescent="0.15">
      <c r="J69" s="29">
        <f t="shared" si="0"/>
        <v>66</v>
      </c>
      <c r="K69" s="31">
        <f t="shared" si="1"/>
        <v>158.78787878787807</v>
      </c>
    </row>
    <row r="70" spans="10:11" x14ac:dyDescent="0.15">
      <c r="J70" s="29">
        <f t="shared" ref="J70:J103" si="4">J69+1</f>
        <v>67</v>
      </c>
      <c r="K70" s="31">
        <f t="shared" ref="K70:K103" si="5">K69-(K$4-30)/(K$3-1)</f>
        <v>154.99999999999929</v>
      </c>
    </row>
    <row r="71" spans="10:11" x14ac:dyDescent="0.15">
      <c r="J71" s="29">
        <f t="shared" si="4"/>
        <v>68</v>
      </c>
      <c r="K71" s="31">
        <f t="shared" si="5"/>
        <v>151.21212121212051</v>
      </c>
    </row>
    <row r="72" spans="10:11" x14ac:dyDescent="0.15">
      <c r="J72" s="29">
        <f t="shared" si="4"/>
        <v>69</v>
      </c>
      <c r="K72" s="31">
        <f t="shared" si="5"/>
        <v>147.42424242424173</v>
      </c>
    </row>
    <row r="73" spans="10:11" x14ac:dyDescent="0.15">
      <c r="J73" s="29">
        <f t="shared" si="4"/>
        <v>70</v>
      </c>
      <c r="K73" s="31">
        <f t="shared" si="5"/>
        <v>143.63636363636294</v>
      </c>
    </row>
    <row r="74" spans="10:11" x14ac:dyDescent="0.15">
      <c r="J74" s="29">
        <f t="shared" si="4"/>
        <v>71</v>
      </c>
      <c r="K74" s="31">
        <f t="shared" si="5"/>
        <v>139.84848484848416</v>
      </c>
    </row>
    <row r="75" spans="10:11" x14ac:dyDescent="0.15">
      <c r="J75" s="29">
        <f t="shared" si="4"/>
        <v>72</v>
      </c>
      <c r="K75" s="31">
        <f t="shared" si="5"/>
        <v>136.06060606060538</v>
      </c>
    </row>
    <row r="76" spans="10:11" x14ac:dyDescent="0.15">
      <c r="J76" s="29">
        <f t="shared" si="4"/>
        <v>73</v>
      </c>
      <c r="K76" s="31">
        <f t="shared" si="5"/>
        <v>132.2727272727266</v>
      </c>
    </row>
    <row r="77" spans="10:11" x14ac:dyDescent="0.15">
      <c r="J77" s="29">
        <f t="shared" si="4"/>
        <v>74</v>
      </c>
      <c r="K77" s="31">
        <f t="shared" si="5"/>
        <v>128.48484848484782</v>
      </c>
    </row>
    <row r="78" spans="10:11" x14ac:dyDescent="0.15">
      <c r="J78" s="29">
        <f t="shared" si="4"/>
        <v>75</v>
      </c>
      <c r="K78" s="31">
        <f t="shared" si="5"/>
        <v>124.69696969696903</v>
      </c>
    </row>
    <row r="79" spans="10:11" x14ac:dyDescent="0.15">
      <c r="J79" s="29">
        <f t="shared" si="4"/>
        <v>76</v>
      </c>
      <c r="K79" s="31">
        <f t="shared" si="5"/>
        <v>120.90909090909025</v>
      </c>
    </row>
    <row r="80" spans="10:11" x14ac:dyDescent="0.15">
      <c r="J80" s="29">
        <f t="shared" si="4"/>
        <v>77</v>
      </c>
      <c r="K80" s="31">
        <f t="shared" si="5"/>
        <v>117.12121212121147</v>
      </c>
    </row>
    <row r="81" spans="10:11" x14ac:dyDescent="0.15">
      <c r="J81" s="29">
        <f t="shared" si="4"/>
        <v>78</v>
      </c>
      <c r="K81" s="31">
        <f t="shared" si="5"/>
        <v>113.33333333333269</v>
      </c>
    </row>
    <row r="82" spans="10:11" x14ac:dyDescent="0.15">
      <c r="J82" s="29">
        <f t="shared" si="4"/>
        <v>79</v>
      </c>
      <c r="K82" s="31">
        <f t="shared" si="5"/>
        <v>109.54545454545391</v>
      </c>
    </row>
    <row r="83" spans="10:11" x14ac:dyDescent="0.15">
      <c r="J83" s="29">
        <f t="shared" si="4"/>
        <v>80</v>
      </c>
      <c r="K83" s="31">
        <f t="shared" si="5"/>
        <v>105.75757575757513</v>
      </c>
    </row>
    <row r="84" spans="10:11" x14ac:dyDescent="0.15">
      <c r="J84" s="29">
        <f t="shared" si="4"/>
        <v>81</v>
      </c>
      <c r="K84" s="31">
        <f t="shared" si="5"/>
        <v>101.96969696969634</v>
      </c>
    </row>
    <row r="85" spans="10:11" x14ac:dyDescent="0.15">
      <c r="J85" s="29">
        <f t="shared" si="4"/>
        <v>82</v>
      </c>
      <c r="K85" s="31">
        <f t="shared" si="5"/>
        <v>98.181818181817562</v>
      </c>
    </row>
    <row r="86" spans="10:11" x14ac:dyDescent="0.15">
      <c r="J86" s="29">
        <f t="shared" si="4"/>
        <v>83</v>
      </c>
      <c r="K86" s="31">
        <f t="shared" si="5"/>
        <v>94.39393939393878</v>
      </c>
    </row>
    <row r="87" spans="10:11" x14ac:dyDescent="0.15">
      <c r="J87" s="29">
        <f t="shared" si="4"/>
        <v>84</v>
      </c>
      <c r="K87" s="31">
        <f t="shared" si="5"/>
        <v>90.606060606059998</v>
      </c>
    </row>
    <row r="88" spans="10:11" x14ac:dyDescent="0.15">
      <c r="J88" s="29">
        <f t="shared" si="4"/>
        <v>85</v>
      </c>
      <c r="K88" s="31">
        <f t="shared" si="5"/>
        <v>86.818181818181216</v>
      </c>
    </row>
    <row r="89" spans="10:11" x14ac:dyDescent="0.15">
      <c r="J89" s="29">
        <f t="shared" si="4"/>
        <v>86</v>
      </c>
      <c r="K89" s="31">
        <f t="shared" si="5"/>
        <v>83.030303030302434</v>
      </c>
    </row>
    <row r="90" spans="10:11" x14ac:dyDescent="0.15">
      <c r="J90" s="29">
        <f t="shared" si="4"/>
        <v>87</v>
      </c>
      <c r="K90" s="31">
        <f t="shared" si="5"/>
        <v>79.242424242423652</v>
      </c>
    </row>
    <row r="91" spans="10:11" x14ac:dyDescent="0.15">
      <c r="J91" s="29">
        <f t="shared" si="4"/>
        <v>88</v>
      </c>
      <c r="K91" s="31">
        <f t="shared" si="5"/>
        <v>75.454545454544871</v>
      </c>
    </row>
    <row r="92" spans="10:11" x14ac:dyDescent="0.15">
      <c r="J92" s="29">
        <f t="shared" si="4"/>
        <v>89</v>
      </c>
      <c r="K92" s="31">
        <f t="shared" si="5"/>
        <v>71.666666666666089</v>
      </c>
    </row>
    <row r="93" spans="10:11" x14ac:dyDescent="0.15">
      <c r="J93" s="29">
        <f t="shared" si="4"/>
        <v>90</v>
      </c>
      <c r="K93" s="31">
        <f t="shared" si="5"/>
        <v>67.878787878787307</v>
      </c>
    </row>
    <row r="94" spans="10:11" x14ac:dyDescent="0.15">
      <c r="J94" s="29">
        <f t="shared" si="4"/>
        <v>91</v>
      </c>
      <c r="K94" s="31">
        <f t="shared" si="5"/>
        <v>64.090909090908525</v>
      </c>
    </row>
    <row r="95" spans="10:11" x14ac:dyDescent="0.15">
      <c r="J95" s="29">
        <f t="shared" si="4"/>
        <v>92</v>
      </c>
      <c r="K95" s="31">
        <f t="shared" si="5"/>
        <v>60.303030303029736</v>
      </c>
    </row>
    <row r="96" spans="10:11" x14ac:dyDescent="0.15">
      <c r="J96" s="29">
        <f t="shared" si="4"/>
        <v>93</v>
      </c>
      <c r="K96" s="31">
        <f t="shared" si="5"/>
        <v>56.515151515150947</v>
      </c>
    </row>
    <row r="97" spans="10:11" x14ac:dyDescent="0.15">
      <c r="J97" s="29">
        <f t="shared" si="4"/>
        <v>94</v>
      </c>
      <c r="K97" s="31">
        <f t="shared" si="5"/>
        <v>52.727272727272158</v>
      </c>
    </row>
    <row r="98" spans="10:11" x14ac:dyDescent="0.15">
      <c r="J98" s="29">
        <f t="shared" si="4"/>
        <v>95</v>
      </c>
      <c r="K98" s="31">
        <f t="shared" si="5"/>
        <v>48.939393939393369</v>
      </c>
    </row>
    <row r="99" spans="10:11" x14ac:dyDescent="0.15">
      <c r="J99" s="29">
        <f t="shared" si="4"/>
        <v>96</v>
      </c>
      <c r="K99" s="31">
        <f t="shared" si="5"/>
        <v>45.15151515151458</v>
      </c>
    </row>
    <row r="100" spans="10:11" x14ac:dyDescent="0.15">
      <c r="J100" s="29">
        <f t="shared" si="4"/>
        <v>97</v>
      </c>
      <c r="K100" s="31">
        <f t="shared" si="5"/>
        <v>41.363636363635791</v>
      </c>
    </row>
    <row r="101" spans="10:11" x14ac:dyDescent="0.15">
      <c r="J101" s="29">
        <f t="shared" si="4"/>
        <v>98</v>
      </c>
      <c r="K101" s="31">
        <f t="shared" si="5"/>
        <v>37.575757575757002</v>
      </c>
    </row>
    <row r="102" spans="10:11" x14ac:dyDescent="0.15">
      <c r="J102" s="29">
        <f t="shared" si="4"/>
        <v>99</v>
      </c>
      <c r="K102" s="31">
        <f t="shared" si="5"/>
        <v>33.787878787878213</v>
      </c>
    </row>
    <row r="103" spans="10:11" x14ac:dyDescent="0.15">
      <c r="J103" s="29">
        <f t="shared" si="4"/>
        <v>100</v>
      </c>
      <c r="K103" s="31">
        <f t="shared" si="5"/>
        <v>29.999999999999424</v>
      </c>
    </row>
  </sheetData>
  <mergeCells count="17">
    <mergeCell ref="B6:C6"/>
    <mergeCell ref="A1:G2"/>
    <mergeCell ref="J1:K1"/>
    <mergeCell ref="B3:C3"/>
    <mergeCell ref="B4:C4"/>
    <mergeCell ref="B5:C5"/>
    <mergeCell ref="A9:A10"/>
    <mergeCell ref="B9:C9"/>
    <mergeCell ref="D9:E9"/>
    <mergeCell ref="B10:C10"/>
    <mergeCell ref="D10:E10"/>
    <mergeCell ref="G9:G10"/>
    <mergeCell ref="B12:C12"/>
    <mergeCell ref="B7:C7"/>
    <mergeCell ref="B8:C8"/>
    <mergeCell ref="D8:E8"/>
    <mergeCell ref="F8:F10"/>
  </mergeCells>
  <conditionalFormatting sqref="A14">
    <cfRule type="duplicateValues" dxfId="70" priority="26"/>
    <cfRule type="duplicateValues" dxfId="69" priority="27"/>
    <cfRule type="duplicateValues" dxfId="68" priority="28"/>
    <cfRule type="duplicateValues" dxfId="67" priority="29"/>
    <cfRule type="duplicateValues" dxfId="66" priority="30"/>
  </conditionalFormatting>
  <conditionalFormatting sqref="A16">
    <cfRule type="duplicateValues" dxfId="65" priority="21"/>
    <cfRule type="duplicateValues" dxfId="64" priority="22"/>
    <cfRule type="duplicateValues" dxfId="63" priority="23"/>
    <cfRule type="duplicateValues" dxfId="62" priority="24"/>
    <cfRule type="duplicateValues" dxfId="61" priority="25"/>
  </conditionalFormatting>
  <conditionalFormatting sqref="A18">
    <cfRule type="duplicateValues" dxfId="60" priority="16"/>
    <cfRule type="duplicateValues" dxfId="59" priority="17"/>
    <cfRule type="duplicateValues" dxfId="58" priority="18"/>
    <cfRule type="duplicateValues" dxfId="57" priority="19"/>
    <cfRule type="duplicateValues" dxfId="56" priority="20"/>
  </conditionalFormatting>
  <conditionalFormatting sqref="A19">
    <cfRule type="duplicateValues" dxfId="55" priority="11"/>
    <cfRule type="duplicateValues" dxfId="54" priority="12"/>
    <cfRule type="duplicateValues" dxfId="53" priority="13"/>
    <cfRule type="duplicateValues" dxfId="52" priority="14"/>
    <cfRule type="duplicateValues" dxfId="51" priority="15"/>
  </conditionalFormatting>
  <conditionalFormatting sqref="A20">
    <cfRule type="duplicateValues" dxfId="50" priority="31"/>
    <cfRule type="duplicateValues" dxfId="49" priority="32"/>
    <cfRule type="duplicateValues" dxfId="48" priority="33"/>
    <cfRule type="duplicateValues" dxfId="47" priority="34"/>
    <cfRule type="duplicateValues" dxfId="46" priority="35"/>
  </conditionalFormatting>
  <conditionalFormatting sqref="A22:A24">
    <cfRule type="duplicateValues" dxfId="45" priority="36"/>
    <cfRule type="duplicateValues" dxfId="44" priority="37"/>
    <cfRule type="duplicateValues" dxfId="43" priority="38"/>
    <cfRule type="duplicateValues" dxfId="42" priority="39"/>
    <cfRule type="duplicateValues" dxfId="41" priority="40"/>
  </conditionalFormatting>
  <conditionalFormatting sqref="A25">
    <cfRule type="duplicateValues" dxfId="40" priority="6"/>
    <cfRule type="duplicateValues" dxfId="39" priority="7"/>
    <cfRule type="duplicateValues" dxfId="38" priority="8"/>
    <cfRule type="duplicateValues" dxfId="37" priority="9"/>
    <cfRule type="duplicateValues" dxfId="36" priority="10"/>
  </conditionalFormatting>
  <conditionalFormatting sqref="A26">
    <cfRule type="duplicateValues" dxfId="35" priority="1"/>
    <cfRule type="duplicateValues" dxfId="34" priority="2"/>
    <cfRule type="duplicateValues" dxfId="33" priority="3"/>
    <cfRule type="duplicateValues" dxfId="32" priority="4"/>
    <cfRule type="duplicateValues" dxfId="31" priority="5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16587-2A40-474F-9E2F-1B848DB724A0}">
  <dimension ref="A1:F69"/>
  <sheetViews>
    <sheetView workbookViewId="0">
      <selection activeCell="G17" sqref="G17"/>
    </sheetView>
  </sheetViews>
  <sheetFormatPr baseColWidth="10" defaultColWidth="11" defaultRowHeight="14" x14ac:dyDescent="0.15"/>
  <sheetData>
    <row r="1" spans="1:6" s="40" customFormat="1" ht="20" customHeight="1" x14ac:dyDescent="0.15">
      <c r="B1" s="60"/>
      <c r="C1" s="60"/>
      <c r="D1" s="60"/>
    </row>
    <row r="2" spans="1:6" s="8" customFormat="1" ht="17" customHeight="1" x14ac:dyDescent="0.15">
      <c r="A2" s="12" t="s">
        <v>34</v>
      </c>
      <c r="B2" s="4">
        <v>2009</v>
      </c>
      <c r="C2" s="4" t="s">
        <v>75</v>
      </c>
      <c r="D2" s="4" t="s">
        <v>38</v>
      </c>
      <c r="E2" s="55" t="s">
        <v>76</v>
      </c>
      <c r="F2" s="12"/>
    </row>
    <row r="3" spans="1:6" s="8" customFormat="1" ht="17" customHeight="1" x14ac:dyDescent="0.15">
      <c r="A3" s="12" t="s">
        <v>37</v>
      </c>
      <c r="B3" s="4">
        <v>2005</v>
      </c>
      <c r="C3" s="4" t="s">
        <v>75</v>
      </c>
      <c r="D3" s="4" t="s">
        <v>25</v>
      </c>
      <c r="E3" s="55" t="s">
        <v>77</v>
      </c>
      <c r="F3" s="12"/>
    </row>
    <row r="4" spans="1:6" s="8" customFormat="1" ht="17" customHeight="1" x14ac:dyDescent="0.15">
      <c r="A4" s="12" t="s">
        <v>37</v>
      </c>
      <c r="B4" s="4">
        <v>2006</v>
      </c>
      <c r="C4" s="4" t="s">
        <v>75</v>
      </c>
      <c r="D4" s="4" t="s">
        <v>25</v>
      </c>
      <c r="E4" s="55" t="s">
        <v>78</v>
      </c>
      <c r="F4" s="12"/>
    </row>
    <row r="5" spans="1:6" s="8" customFormat="1" ht="17" customHeight="1" x14ac:dyDescent="0.15">
      <c r="A5" s="12" t="s">
        <v>60</v>
      </c>
      <c r="B5" s="4">
        <v>2008</v>
      </c>
      <c r="C5" s="4" t="s">
        <v>75</v>
      </c>
      <c r="D5" s="4" t="s">
        <v>27</v>
      </c>
      <c r="E5" s="55" t="s">
        <v>79</v>
      </c>
      <c r="F5" s="12"/>
    </row>
    <row r="6" spans="1:6" s="8" customFormat="1" ht="17" customHeight="1" x14ac:dyDescent="0.15">
      <c r="A6" s="12" t="s">
        <v>60</v>
      </c>
      <c r="B6" s="4">
        <v>2008</v>
      </c>
      <c r="C6" s="4" t="s">
        <v>75</v>
      </c>
      <c r="D6" s="4" t="s">
        <v>27</v>
      </c>
      <c r="E6" s="55" t="s">
        <v>80</v>
      </c>
      <c r="F6" s="12"/>
    </row>
    <row r="7" spans="1:6" s="8" customFormat="1" ht="17" customHeight="1" x14ac:dyDescent="0.15">
      <c r="A7" s="12" t="s">
        <v>60</v>
      </c>
      <c r="B7" s="4">
        <v>2010</v>
      </c>
      <c r="C7" s="4" t="s">
        <v>75</v>
      </c>
      <c r="D7" s="4" t="s">
        <v>38</v>
      </c>
      <c r="E7" s="55" t="s">
        <v>81</v>
      </c>
      <c r="F7" s="12"/>
    </row>
    <row r="8" spans="1:6" s="8" customFormat="1" ht="17" customHeight="1" x14ac:dyDescent="0.15">
      <c r="A8" s="12" t="s">
        <v>67</v>
      </c>
      <c r="B8" s="4">
        <v>2009</v>
      </c>
      <c r="C8" s="4" t="s">
        <v>75</v>
      </c>
      <c r="D8" s="4" t="s">
        <v>27</v>
      </c>
      <c r="E8" s="55" t="s">
        <v>82</v>
      </c>
      <c r="F8" s="12"/>
    </row>
    <row r="9" spans="1:6" s="8" customFormat="1" ht="17" customHeight="1" x14ac:dyDescent="0.15">
      <c r="A9" s="12" t="s">
        <v>60</v>
      </c>
      <c r="B9" s="4">
        <v>2008</v>
      </c>
      <c r="C9" s="4" t="s">
        <v>75</v>
      </c>
      <c r="D9" s="4" t="s">
        <v>27</v>
      </c>
      <c r="E9" s="55" t="s">
        <v>83</v>
      </c>
      <c r="F9" s="12"/>
    </row>
    <row r="10" spans="1:6" s="8" customFormat="1" ht="17" customHeight="1" x14ac:dyDescent="0.15">
      <c r="A10" s="12" t="s">
        <v>34</v>
      </c>
      <c r="B10" s="4">
        <v>2006</v>
      </c>
      <c r="C10" s="4" t="s">
        <v>75</v>
      </c>
      <c r="D10" s="4" t="s">
        <v>25</v>
      </c>
      <c r="E10" s="55" t="s">
        <v>84</v>
      </c>
      <c r="F10" s="12"/>
    </row>
    <row r="11" spans="1:6" s="8" customFormat="1" ht="17" customHeight="1" x14ac:dyDescent="0.15">
      <c r="A11" s="12" t="s">
        <v>37</v>
      </c>
      <c r="B11" s="4">
        <v>2008</v>
      </c>
      <c r="C11" s="4" t="s">
        <v>75</v>
      </c>
      <c r="D11" s="4" t="s">
        <v>27</v>
      </c>
      <c r="E11" s="55" t="s">
        <v>85</v>
      </c>
      <c r="F11" s="12"/>
    </row>
    <row r="12" spans="1:6" s="8" customFormat="1" ht="17" customHeight="1" x14ac:dyDescent="0.15">
      <c r="A12" s="12" t="s">
        <v>36</v>
      </c>
      <c r="B12" s="4">
        <v>2008</v>
      </c>
      <c r="C12" s="4" t="s">
        <v>75</v>
      </c>
      <c r="D12" s="4" t="s">
        <v>27</v>
      </c>
      <c r="E12" s="55" t="s">
        <v>86</v>
      </c>
      <c r="F12" s="12"/>
    </row>
    <row r="13" spans="1:6" s="8" customFormat="1" ht="17" customHeight="1" x14ac:dyDescent="0.15">
      <c r="A13" s="12" t="s">
        <v>36</v>
      </c>
      <c r="B13" s="4">
        <v>2012</v>
      </c>
      <c r="C13" s="4" t="s">
        <v>75</v>
      </c>
      <c r="D13" s="4" t="s">
        <v>43</v>
      </c>
      <c r="E13" s="55" t="s">
        <v>87</v>
      </c>
      <c r="F13" s="12"/>
    </row>
    <row r="14" spans="1:6" s="8" customFormat="1" ht="17" customHeight="1" x14ac:dyDescent="0.15">
      <c r="A14" s="12" t="s">
        <v>37</v>
      </c>
      <c r="B14" s="4">
        <v>2005</v>
      </c>
      <c r="C14" s="4" t="s">
        <v>75</v>
      </c>
      <c r="D14" s="4" t="s">
        <v>25</v>
      </c>
      <c r="E14" s="55" t="s">
        <v>88</v>
      </c>
      <c r="F14" s="12"/>
    </row>
    <row r="15" spans="1:6" s="8" customFormat="1" ht="17" customHeight="1" x14ac:dyDescent="0.15">
      <c r="A15" s="12" t="s">
        <v>36</v>
      </c>
      <c r="B15" s="4">
        <v>2010</v>
      </c>
      <c r="C15" s="4" t="s">
        <v>75</v>
      </c>
      <c r="D15" s="4" t="s">
        <v>38</v>
      </c>
      <c r="E15" s="12" t="s">
        <v>89</v>
      </c>
      <c r="F15" s="12"/>
    </row>
    <row r="16" spans="1:6" s="8" customFormat="1" ht="17" customHeight="1" x14ac:dyDescent="0.15">
      <c r="A16" s="12" t="s">
        <v>36</v>
      </c>
      <c r="B16" s="4">
        <v>2010</v>
      </c>
      <c r="C16" s="4" t="s">
        <v>75</v>
      </c>
      <c r="D16" s="4" t="s">
        <v>38</v>
      </c>
      <c r="E16" s="12" t="s">
        <v>90</v>
      </c>
      <c r="F16" s="12"/>
    </row>
    <row r="17" spans="1:6" s="8" customFormat="1" ht="17" customHeight="1" x14ac:dyDescent="0.15">
      <c r="A17" s="12" t="s">
        <v>36</v>
      </c>
      <c r="B17" s="4">
        <v>2010</v>
      </c>
      <c r="C17" s="4" t="s">
        <v>75</v>
      </c>
      <c r="D17" s="4" t="s">
        <v>38</v>
      </c>
      <c r="E17" s="12" t="s">
        <v>91</v>
      </c>
      <c r="F17" s="12"/>
    </row>
    <row r="18" spans="1:6" s="8" customFormat="1" ht="17" customHeight="1" x14ac:dyDescent="0.15">
      <c r="A18" s="12" t="s">
        <v>36</v>
      </c>
      <c r="B18" s="4">
        <v>2008</v>
      </c>
      <c r="C18" s="4" t="s">
        <v>75</v>
      </c>
      <c r="D18" s="4" t="s">
        <v>27</v>
      </c>
      <c r="E18" s="55" t="s">
        <v>92</v>
      </c>
      <c r="F18" s="12"/>
    </row>
    <row r="19" spans="1:6" s="8" customFormat="1" ht="17" customHeight="1" x14ac:dyDescent="0.15">
      <c r="A19" s="12" t="s">
        <v>36</v>
      </c>
      <c r="B19" s="4">
        <v>2008</v>
      </c>
      <c r="C19" s="4" t="s">
        <v>75</v>
      </c>
      <c r="D19" s="4" t="s">
        <v>27</v>
      </c>
      <c r="E19" s="55" t="s">
        <v>93</v>
      </c>
      <c r="F19" s="12"/>
    </row>
    <row r="20" spans="1:6" s="8" customFormat="1" ht="17" customHeight="1" x14ac:dyDescent="0.15">
      <c r="A20" s="12" t="s">
        <v>36</v>
      </c>
      <c r="B20" s="4">
        <v>2012</v>
      </c>
      <c r="C20" s="4" t="s">
        <v>75</v>
      </c>
      <c r="D20" s="4" t="s">
        <v>43</v>
      </c>
      <c r="E20" s="55" t="s">
        <v>94</v>
      </c>
      <c r="F20" s="12"/>
    </row>
    <row r="21" spans="1:6" s="8" customFormat="1" ht="17" customHeight="1" x14ac:dyDescent="0.15">
      <c r="A21" s="12" t="s">
        <v>67</v>
      </c>
      <c r="B21" s="4">
        <v>2012</v>
      </c>
      <c r="C21" s="4" t="s">
        <v>75</v>
      </c>
      <c r="D21" s="4" t="s">
        <v>43</v>
      </c>
      <c r="E21" s="55" t="s">
        <v>95</v>
      </c>
      <c r="F21" s="12"/>
    </row>
    <row r="22" spans="1:6" s="8" customFormat="1" ht="17" customHeight="1" x14ac:dyDescent="0.15">
      <c r="A22" s="12" t="s">
        <v>36</v>
      </c>
      <c r="B22" s="4">
        <v>2010</v>
      </c>
      <c r="C22" s="4" t="s">
        <v>75</v>
      </c>
      <c r="D22" s="4" t="s">
        <v>38</v>
      </c>
      <c r="E22" s="55" t="s">
        <v>96</v>
      </c>
      <c r="F22" s="12"/>
    </row>
    <row r="23" spans="1:6" s="8" customFormat="1" ht="17" customHeight="1" x14ac:dyDescent="0.15">
      <c r="A23" s="12" t="s">
        <v>64</v>
      </c>
      <c r="B23" s="4">
        <v>2010</v>
      </c>
      <c r="C23" s="4" t="s">
        <v>75</v>
      </c>
      <c r="D23" s="4" t="s">
        <v>38</v>
      </c>
      <c r="E23" s="13" t="s">
        <v>97</v>
      </c>
      <c r="F23" s="56"/>
    </row>
    <row r="24" spans="1:6" s="8" customFormat="1" ht="20" customHeight="1" x14ac:dyDescent="0.15">
      <c r="A24" s="12" t="s">
        <v>67</v>
      </c>
      <c r="B24" s="4">
        <v>2013</v>
      </c>
      <c r="C24" s="4" t="s">
        <v>75</v>
      </c>
      <c r="D24" s="4" t="s">
        <v>43</v>
      </c>
      <c r="E24" s="55" t="s">
        <v>98</v>
      </c>
      <c r="F24" s="57"/>
    </row>
    <row r="25" spans="1:6" s="8" customFormat="1" ht="20" customHeight="1" x14ac:dyDescent="0.15">
      <c r="A25" s="58" t="s">
        <v>60</v>
      </c>
      <c r="B25" s="4">
        <v>2009</v>
      </c>
      <c r="C25" s="4" t="s">
        <v>75</v>
      </c>
      <c r="D25" s="4" t="s">
        <v>27</v>
      </c>
      <c r="E25" s="55" t="s">
        <v>99</v>
      </c>
      <c r="F25" s="57"/>
    </row>
    <row r="26" spans="1:6" s="8" customFormat="1" ht="20" customHeight="1" x14ac:dyDescent="0.15">
      <c r="A26" s="12" t="s">
        <v>34</v>
      </c>
      <c r="B26" s="4">
        <v>2009</v>
      </c>
      <c r="C26" s="4" t="s">
        <v>75</v>
      </c>
      <c r="D26" s="4" t="s">
        <v>27</v>
      </c>
      <c r="E26" s="13" t="s">
        <v>100</v>
      </c>
      <c r="F26" s="59"/>
    </row>
    <row r="27" spans="1:6" s="8" customFormat="1" ht="20" customHeight="1" x14ac:dyDescent="0.15">
      <c r="A27" s="12" t="s">
        <v>60</v>
      </c>
      <c r="B27" s="4">
        <v>2009</v>
      </c>
      <c r="C27" s="4" t="s">
        <v>75</v>
      </c>
      <c r="D27" s="4" t="s">
        <v>38</v>
      </c>
      <c r="E27" s="55" t="s">
        <v>101</v>
      </c>
      <c r="F27" s="57"/>
    </row>
    <row r="28" spans="1:6" s="8" customFormat="1" ht="20" customHeight="1" x14ac:dyDescent="0.15">
      <c r="A28" s="12" t="s">
        <v>36</v>
      </c>
      <c r="B28" s="4">
        <v>1980</v>
      </c>
      <c r="C28" s="4" t="s">
        <v>75</v>
      </c>
      <c r="D28" s="4" t="s">
        <v>46</v>
      </c>
      <c r="E28" s="55" t="s">
        <v>102</v>
      </c>
      <c r="F28" s="57"/>
    </row>
    <row r="29" spans="1:6" s="8" customFormat="1" ht="20" customHeight="1" x14ac:dyDescent="0.15">
      <c r="A29" s="12" t="s">
        <v>36</v>
      </c>
      <c r="B29" s="4">
        <v>2007</v>
      </c>
      <c r="C29" s="4" t="s">
        <v>75</v>
      </c>
      <c r="D29" s="4" t="s">
        <v>25</v>
      </c>
      <c r="E29" s="55" t="s">
        <v>103</v>
      </c>
      <c r="F29" s="57"/>
    </row>
    <row r="30" spans="1:6" s="8" customFormat="1" ht="20" customHeight="1" x14ac:dyDescent="0.15">
      <c r="A30" s="12" t="s">
        <v>36</v>
      </c>
      <c r="B30" s="4">
        <v>2011</v>
      </c>
      <c r="C30" s="4" t="s">
        <v>75</v>
      </c>
      <c r="D30" s="4" t="s">
        <v>38</v>
      </c>
      <c r="E30" s="55" t="s">
        <v>104</v>
      </c>
      <c r="F30" s="57"/>
    </row>
    <row r="31" spans="1:6" s="8" customFormat="1" ht="20" customHeight="1" x14ac:dyDescent="0.15">
      <c r="A31" s="12" t="s">
        <v>36</v>
      </c>
      <c r="B31" s="4">
        <v>2009</v>
      </c>
      <c r="C31" s="4" t="s">
        <v>75</v>
      </c>
      <c r="D31" s="4" t="s">
        <v>27</v>
      </c>
      <c r="E31" s="55" t="s">
        <v>105</v>
      </c>
      <c r="F31" s="57"/>
    </row>
    <row r="32" spans="1:6" s="8" customFormat="1" ht="20" customHeight="1" x14ac:dyDescent="0.15">
      <c r="A32" s="12" t="s">
        <v>60</v>
      </c>
      <c r="B32" s="4">
        <v>2010</v>
      </c>
      <c r="C32" s="4" t="s">
        <v>75</v>
      </c>
      <c r="D32" s="4" t="s">
        <v>27</v>
      </c>
      <c r="E32" s="55" t="s">
        <v>106</v>
      </c>
      <c r="F32" s="57"/>
    </row>
    <row r="33" spans="1:5" s="40" customFormat="1" ht="20" customHeight="1" x14ac:dyDescent="0.15">
      <c r="B33" s="60"/>
      <c r="C33" s="61"/>
      <c r="D33" s="60"/>
    </row>
    <row r="36" spans="1:5" x14ac:dyDescent="0.15">
      <c r="A36" s="9" t="s">
        <v>127</v>
      </c>
      <c r="B36" s="10"/>
      <c r="C36" s="10"/>
      <c r="D36" s="10"/>
      <c r="E36" s="11"/>
    </row>
    <row r="37" spans="1:5" x14ac:dyDescent="0.15">
      <c r="A37" s="12" t="s">
        <v>67</v>
      </c>
      <c r="B37" s="4">
        <v>2008</v>
      </c>
      <c r="C37" s="4" t="s">
        <v>56</v>
      </c>
      <c r="D37" s="4" t="s">
        <v>27</v>
      </c>
      <c r="E37" s="55" t="s">
        <v>68</v>
      </c>
    </row>
    <row r="38" spans="1:5" x14ac:dyDescent="0.15">
      <c r="A38" s="12" t="s">
        <v>64</v>
      </c>
      <c r="B38" s="4">
        <v>2011</v>
      </c>
      <c r="C38" s="4" t="s">
        <v>56</v>
      </c>
      <c r="D38" s="4" t="s">
        <v>38</v>
      </c>
      <c r="E38" s="13" t="s">
        <v>69</v>
      </c>
    </row>
    <row r="39" spans="1:5" x14ac:dyDescent="0.15">
      <c r="A39" s="12" t="s">
        <v>67</v>
      </c>
      <c r="B39" s="4">
        <v>2006</v>
      </c>
      <c r="C39" s="4" t="s">
        <v>56</v>
      </c>
      <c r="D39" s="4" t="s">
        <v>25</v>
      </c>
      <c r="E39" s="55" t="s">
        <v>70</v>
      </c>
    </row>
    <row r="40" spans="1:5" x14ac:dyDescent="0.15">
      <c r="A40" s="12" t="s">
        <v>64</v>
      </c>
      <c r="B40" s="4">
        <v>2006</v>
      </c>
      <c r="C40" s="4" t="s">
        <v>56</v>
      </c>
      <c r="D40" s="4" t="s">
        <v>25</v>
      </c>
      <c r="E40" s="13" t="s">
        <v>71</v>
      </c>
    </row>
    <row r="41" spans="1:5" x14ac:dyDescent="0.15">
      <c r="A41" s="12" t="s">
        <v>36</v>
      </c>
      <c r="B41" s="4">
        <v>2013</v>
      </c>
      <c r="C41" s="4" t="s">
        <v>56</v>
      </c>
      <c r="D41" s="4" t="s">
        <v>43</v>
      </c>
      <c r="E41" s="55" t="s">
        <v>72</v>
      </c>
    </row>
    <row r="42" spans="1:5" x14ac:dyDescent="0.15">
      <c r="A42" s="12" t="s">
        <v>64</v>
      </c>
      <c r="B42" s="4">
        <v>2012</v>
      </c>
      <c r="C42" s="4" t="s">
        <v>56</v>
      </c>
      <c r="D42" s="4" t="s">
        <v>43</v>
      </c>
      <c r="E42" s="13" t="s">
        <v>73</v>
      </c>
    </row>
    <row r="43" spans="1:5" x14ac:dyDescent="0.15">
      <c r="A43" s="12" t="s">
        <v>34</v>
      </c>
      <c r="B43" s="4">
        <v>2012</v>
      </c>
      <c r="C43" s="4" t="s">
        <v>56</v>
      </c>
      <c r="D43" s="4" t="s">
        <v>38</v>
      </c>
      <c r="E43" s="13" t="s">
        <v>74</v>
      </c>
    </row>
    <row r="44" spans="1:5" x14ac:dyDescent="0.15">
      <c r="A44" s="63" t="s">
        <v>23</v>
      </c>
      <c r="B44" s="64">
        <v>2006</v>
      </c>
      <c r="C44" s="64" t="s">
        <v>24</v>
      </c>
      <c r="D44" s="64" t="s">
        <v>25</v>
      </c>
      <c r="E44" s="65" t="s">
        <v>28</v>
      </c>
    </row>
    <row r="45" spans="1:5" x14ac:dyDescent="0.15">
      <c r="A45" s="63" t="s">
        <v>23</v>
      </c>
      <c r="B45" s="64">
        <v>2006</v>
      </c>
      <c r="C45" s="64" t="s">
        <v>24</v>
      </c>
      <c r="D45" s="64" t="s">
        <v>25</v>
      </c>
      <c r="E45" s="65" t="s">
        <v>30</v>
      </c>
    </row>
    <row r="46" spans="1:5" x14ac:dyDescent="0.15">
      <c r="A46" s="63" t="s">
        <v>23</v>
      </c>
      <c r="B46" s="64">
        <v>2008</v>
      </c>
      <c r="C46" s="64" t="s">
        <v>29</v>
      </c>
      <c r="D46" s="64" t="s">
        <v>27</v>
      </c>
      <c r="E46" s="65" t="s">
        <v>31</v>
      </c>
    </row>
    <row r="47" spans="1:5" x14ac:dyDescent="0.15">
      <c r="A47" s="63" t="s">
        <v>32</v>
      </c>
      <c r="B47" s="64">
        <v>2006</v>
      </c>
      <c r="C47" s="64" t="s">
        <v>29</v>
      </c>
      <c r="D47" s="64" t="s">
        <v>25</v>
      </c>
      <c r="E47" s="66" t="s">
        <v>33</v>
      </c>
    </row>
    <row r="48" spans="1:5" x14ac:dyDescent="0.15">
      <c r="A48" s="63" t="s">
        <v>34</v>
      </c>
      <c r="B48" s="64">
        <v>2009</v>
      </c>
      <c r="C48" s="64" t="s">
        <v>29</v>
      </c>
      <c r="D48" s="64" t="s">
        <v>27</v>
      </c>
      <c r="E48" s="65" t="s">
        <v>35</v>
      </c>
    </row>
    <row r="49" spans="1:5" x14ac:dyDescent="0.15">
      <c r="A49" s="63" t="s">
        <v>39</v>
      </c>
      <c r="B49" s="64">
        <v>2008</v>
      </c>
      <c r="C49" s="64" t="s">
        <v>29</v>
      </c>
      <c r="D49" s="64" t="s">
        <v>27</v>
      </c>
      <c r="E49" s="65" t="s">
        <v>40</v>
      </c>
    </row>
    <row r="50" spans="1:5" x14ac:dyDescent="0.15">
      <c r="A50" s="63" t="s">
        <v>39</v>
      </c>
      <c r="B50" s="64">
        <v>2011</v>
      </c>
      <c r="C50" s="64" t="s">
        <v>29</v>
      </c>
      <c r="D50" s="64" t="s">
        <v>38</v>
      </c>
      <c r="E50" s="65" t="s">
        <v>41</v>
      </c>
    </row>
    <row r="51" spans="1:5" x14ac:dyDescent="0.15">
      <c r="A51" s="63" t="s">
        <v>37</v>
      </c>
      <c r="B51" s="64">
        <v>2010</v>
      </c>
      <c r="C51" s="64" t="s">
        <v>29</v>
      </c>
      <c r="D51" s="64" t="s">
        <v>38</v>
      </c>
      <c r="E51" s="65" t="s">
        <v>42</v>
      </c>
    </row>
    <row r="52" spans="1:5" x14ac:dyDescent="0.15">
      <c r="A52" s="63" t="s">
        <v>39</v>
      </c>
      <c r="B52" s="64">
        <v>2012</v>
      </c>
      <c r="C52" s="64" t="s">
        <v>29</v>
      </c>
      <c r="D52" s="64" t="s">
        <v>43</v>
      </c>
      <c r="E52" s="65" t="s">
        <v>44</v>
      </c>
    </row>
    <row r="53" spans="1:5" x14ac:dyDescent="0.15">
      <c r="A53" s="63" t="s">
        <v>34</v>
      </c>
      <c r="B53" s="64">
        <v>2005</v>
      </c>
      <c r="C53" s="64" t="s">
        <v>45</v>
      </c>
      <c r="D53" s="64" t="s">
        <v>46</v>
      </c>
      <c r="E53" s="65" t="s">
        <v>47</v>
      </c>
    </row>
    <row r="54" spans="1:5" x14ac:dyDescent="0.15">
      <c r="A54" s="63" t="s">
        <v>34</v>
      </c>
      <c r="B54" s="64">
        <v>2013</v>
      </c>
      <c r="C54" s="64" t="s">
        <v>29</v>
      </c>
      <c r="D54" s="64" t="s">
        <v>43</v>
      </c>
      <c r="E54" s="65" t="s">
        <v>48</v>
      </c>
    </row>
    <row r="55" spans="1:5" x14ac:dyDescent="0.15">
      <c r="A55" s="63" t="s">
        <v>34</v>
      </c>
      <c r="B55" s="64">
        <v>2008</v>
      </c>
      <c r="C55" s="64" t="s">
        <v>29</v>
      </c>
      <c r="D55" s="64" t="s">
        <v>27</v>
      </c>
      <c r="E55" s="65" t="s">
        <v>49</v>
      </c>
    </row>
    <row r="56" spans="1:5" x14ac:dyDescent="0.15">
      <c r="A56" s="63" t="s">
        <v>39</v>
      </c>
      <c r="B56" s="64">
        <v>2007</v>
      </c>
      <c r="C56" s="64" t="s">
        <v>29</v>
      </c>
      <c r="D56" s="64" t="s">
        <v>25</v>
      </c>
      <c r="E56" s="65" t="s">
        <v>50</v>
      </c>
    </row>
    <row r="57" spans="1:5" x14ac:dyDescent="0.15">
      <c r="A57" s="63" t="s">
        <v>39</v>
      </c>
      <c r="B57" s="64">
        <v>2009</v>
      </c>
      <c r="C57" s="64" t="s">
        <v>29</v>
      </c>
      <c r="D57" s="64" t="s">
        <v>27</v>
      </c>
      <c r="E57" s="65" t="s">
        <v>51</v>
      </c>
    </row>
    <row r="58" spans="1:5" x14ac:dyDescent="0.15">
      <c r="A58" s="63" t="s">
        <v>34</v>
      </c>
      <c r="B58" s="64">
        <v>2010</v>
      </c>
      <c r="C58" s="64" t="s">
        <v>29</v>
      </c>
      <c r="D58" s="64" t="s">
        <v>38</v>
      </c>
      <c r="E58" s="65" t="s">
        <v>52</v>
      </c>
    </row>
    <row r="59" spans="1:5" x14ac:dyDescent="0.15">
      <c r="A59" s="63" t="s">
        <v>36</v>
      </c>
      <c r="B59" s="64">
        <v>2010</v>
      </c>
      <c r="C59" s="64" t="s">
        <v>29</v>
      </c>
      <c r="D59" s="64" t="s">
        <v>38</v>
      </c>
      <c r="E59" s="65" t="s">
        <v>53</v>
      </c>
    </row>
    <row r="60" spans="1:5" x14ac:dyDescent="0.15">
      <c r="A60" s="63" t="s">
        <v>34</v>
      </c>
      <c r="B60" s="64">
        <v>2007</v>
      </c>
      <c r="C60" s="64" t="s">
        <v>29</v>
      </c>
      <c r="D60" s="64" t="s">
        <v>25</v>
      </c>
      <c r="E60" s="65" t="s">
        <v>54</v>
      </c>
    </row>
    <row r="61" spans="1:5" x14ac:dyDescent="0.15">
      <c r="A61" s="63" t="s">
        <v>36</v>
      </c>
      <c r="B61" s="64">
        <v>2012</v>
      </c>
      <c r="C61" s="64" t="s">
        <v>29</v>
      </c>
      <c r="D61" s="64" t="s">
        <v>43</v>
      </c>
      <c r="E61" s="65" t="s">
        <v>55</v>
      </c>
    </row>
    <row r="62" spans="1:5" x14ac:dyDescent="0.15">
      <c r="A62" s="63" t="s">
        <v>34</v>
      </c>
      <c r="B62" s="64">
        <v>2011</v>
      </c>
      <c r="C62" s="64" t="s">
        <v>56</v>
      </c>
      <c r="D62" s="64" t="s">
        <v>38</v>
      </c>
      <c r="E62" s="65" t="s">
        <v>57</v>
      </c>
    </row>
    <row r="63" spans="1:5" x14ac:dyDescent="0.15">
      <c r="A63" s="63" t="s">
        <v>36</v>
      </c>
      <c r="B63" s="64">
        <v>2007</v>
      </c>
      <c r="C63" s="64" t="s">
        <v>29</v>
      </c>
      <c r="D63" s="64" t="s">
        <v>25</v>
      </c>
      <c r="E63" s="65" t="s">
        <v>58</v>
      </c>
    </row>
    <row r="64" spans="1:5" x14ac:dyDescent="0.15">
      <c r="A64" s="63" t="s">
        <v>39</v>
      </c>
      <c r="B64" s="64">
        <v>2005</v>
      </c>
      <c r="C64" s="64" t="s">
        <v>29</v>
      </c>
      <c r="D64" s="64" t="s">
        <v>46</v>
      </c>
      <c r="E64" s="65" t="s">
        <v>59</v>
      </c>
    </row>
    <row r="65" spans="1:5" x14ac:dyDescent="0.15">
      <c r="A65" s="63" t="s">
        <v>60</v>
      </c>
      <c r="B65" s="64">
        <v>2009</v>
      </c>
      <c r="C65" s="64" t="s">
        <v>29</v>
      </c>
      <c r="D65" s="64" t="s">
        <v>27</v>
      </c>
      <c r="E65" s="65" t="s">
        <v>61</v>
      </c>
    </row>
    <row r="66" spans="1:5" x14ac:dyDescent="0.15">
      <c r="A66" s="63" t="s">
        <v>36</v>
      </c>
      <c r="B66" s="64">
        <v>2009</v>
      </c>
      <c r="C66" s="64" t="s">
        <v>29</v>
      </c>
      <c r="D66" s="64" t="s">
        <v>38</v>
      </c>
      <c r="E66" s="63" t="s">
        <v>62</v>
      </c>
    </row>
    <row r="67" spans="1:5" x14ac:dyDescent="0.15">
      <c r="A67" s="63" t="s">
        <v>36</v>
      </c>
      <c r="B67" s="64">
        <v>2011</v>
      </c>
      <c r="C67" s="64" t="s">
        <v>29</v>
      </c>
      <c r="D67" s="64" t="s">
        <v>38</v>
      </c>
      <c r="E67" s="65" t="s">
        <v>63</v>
      </c>
    </row>
    <row r="68" spans="1:5" x14ac:dyDescent="0.15">
      <c r="A68" s="68" t="s">
        <v>64</v>
      </c>
      <c r="B68" s="64">
        <v>2011</v>
      </c>
      <c r="C68" s="64" t="s">
        <v>29</v>
      </c>
      <c r="D68" s="64" t="s">
        <v>38</v>
      </c>
      <c r="E68" s="69" t="s">
        <v>65</v>
      </c>
    </row>
    <row r="69" spans="1:5" x14ac:dyDescent="0.15">
      <c r="A69" s="63" t="s">
        <v>36</v>
      </c>
      <c r="B69" s="64">
        <v>2013</v>
      </c>
      <c r="C69" s="64" t="s">
        <v>29</v>
      </c>
      <c r="D69" s="64" t="s">
        <v>43</v>
      </c>
      <c r="E69" s="65" t="s">
        <v>66</v>
      </c>
    </row>
  </sheetData>
  <conditionalFormatting sqref="E1:E33">
    <cfRule type="duplicateValues" dxfId="30" priority="11"/>
    <cfRule type="duplicateValues" dxfId="29" priority="12"/>
  </conditionalFormatting>
  <conditionalFormatting sqref="E2:E32">
    <cfRule type="duplicateValues" dxfId="28" priority="9"/>
    <cfRule type="duplicateValues" dxfId="27" priority="10"/>
    <cfRule type="duplicateValues" dxfId="26" priority="13"/>
  </conditionalFormatting>
  <conditionalFormatting sqref="E37:E69">
    <cfRule type="duplicateValues" dxfId="25" priority="4"/>
    <cfRule type="duplicateValues" dxfId="24" priority="5"/>
  </conditionalFormatting>
  <conditionalFormatting sqref="E62">
    <cfRule type="duplicateValues" dxfId="23" priority="1"/>
    <cfRule type="duplicateValues" dxfId="22" priority="2"/>
    <cfRule type="duplicateValues" dxfId="21" priority="3"/>
  </conditionalFormatting>
  <conditionalFormatting sqref="E63:E69 E36:E61">
    <cfRule type="duplicateValues" dxfId="20" priority="6"/>
    <cfRule type="duplicateValues" dxfId="19" priority="7"/>
  </conditionalFormatting>
  <conditionalFormatting sqref="E63:E69 E37:E61">
    <cfRule type="duplicateValues" dxfId="18" priority="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3B599-5AD1-0748-A5A0-E4F12913BFDF}">
  <dimension ref="A1:AD31"/>
  <sheetViews>
    <sheetView topLeftCell="A2" zoomScaleNormal="100" zoomScalePageLayoutView="125" workbookViewId="0">
      <selection activeCell="D24" sqref="D24"/>
    </sheetView>
  </sheetViews>
  <sheetFormatPr baseColWidth="10" defaultColWidth="10.6640625" defaultRowHeight="11" x14ac:dyDescent="0.15"/>
  <cols>
    <col min="1" max="1" width="22.83203125" style="38" customWidth="1"/>
    <col min="2" max="2" width="6" style="38" customWidth="1"/>
    <col min="3" max="3" width="8.83203125" style="38" customWidth="1"/>
    <col min="4" max="4" width="7.5" style="38" customWidth="1"/>
    <col min="5" max="5" width="20.5" style="38" customWidth="1"/>
    <col min="6" max="6" width="6.1640625" style="38" customWidth="1"/>
    <col min="7" max="7" width="4.83203125" style="89" customWidth="1"/>
    <col min="8" max="8" width="5.1640625" style="89" customWidth="1"/>
    <col min="9" max="9" width="4.83203125" style="27" customWidth="1"/>
    <col min="10" max="10" width="4.83203125" style="89" customWidth="1"/>
    <col min="11" max="11" width="4.83203125" style="27" customWidth="1"/>
    <col min="12" max="13" width="4.83203125" style="89" customWidth="1"/>
    <col min="14" max="24" width="4.83203125" style="27" customWidth="1"/>
    <col min="25" max="30" width="4.83203125" style="89" customWidth="1"/>
    <col min="31" max="16384" width="10.6640625" style="87"/>
  </cols>
  <sheetData>
    <row r="1" spans="1:30" s="85" customFormat="1" ht="33.75" customHeight="1" x14ac:dyDescent="0.15">
      <c r="A1" s="167" t="s">
        <v>107</v>
      </c>
      <c r="B1" s="167"/>
      <c r="C1" s="167"/>
      <c r="D1" s="167"/>
      <c r="E1" s="167"/>
      <c r="F1" s="168"/>
      <c r="G1" s="39">
        <v>2024</v>
      </c>
      <c r="H1" s="39">
        <v>2024</v>
      </c>
      <c r="I1" s="39">
        <v>2024</v>
      </c>
      <c r="J1" s="39">
        <v>2024</v>
      </c>
      <c r="K1" s="39">
        <v>2024</v>
      </c>
      <c r="L1" s="39">
        <v>2024</v>
      </c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</row>
    <row r="2" spans="1:30" s="85" customFormat="1" ht="38" customHeight="1" x14ac:dyDescent="0.15">
      <c r="A2" s="167"/>
      <c r="B2" s="167"/>
      <c r="C2" s="167"/>
      <c r="D2" s="167"/>
      <c r="E2" s="167"/>
      <c r="F2" s="168"/>
      <c r="G2" s="145" t="s">
        <v>136</v>
      </c>
      <c r="H2" s="145" t="s">
        <v>136</v>
      </c>
      <c r="I2" s="145" t="s">
        <v>136</v>
      </c>
      <c r="J2" s="145" t="s">
        <v>136</v>
      </c>
      <c r="K2" s="145" t="str">
        <f>'Prov SS'!$B$3</f>
        <v>Provincial Championships</v>
      </c>
      <c r="L2" s="145" t="str">
        <f>'Prov BA'!$B$3</f>
        <v>Provincial Championships</v>
      </c>
      <c r="M2" s="70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0"/>
      <c r="Z2" s="70"/>
      <c r="AA2" s="70"/>
      <c r="AB2" s="70"/>
      <c r="AC2" s="70"/>
      <c r="AD2" s="70"/>
    </row>
    <row r="3" spans="1:30" s="86" customFormat="1" ht="30.75" customHeight="1" x14ac:dyDescent="0.15">
      <c r="A3" s="167"/>
      <c r="B3" s="167"/>
      <c r="C3" s="167"/>
      <c r="D3" s="167"/>
      <c r="E3" s="167"/>
      <c r="F3" s="168"/>
      <c r="G3" s="145" t="s">
        <v>139</v>
      </c>
      <c r="H3" s="145" t="s">
        <v>139</v>
      </c>
      <c r="I3" s="145" t="s">
        <v>151</v>
      </c>
      <c r="J3" s="145" t="s">
        <v>151</v>
      </c>
      <c r="K3" s="145" t="str">
        <f>'Prov SS'!$B$4</f>
        <v>BVSC</v>
      </c>
      <c r="L3" s="145" t="str">
        <f>'Prov BA'!$B$4</f>
        <v>BVSC</v>
      </c>
      <c r="M3" s="70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0"/>
      <c r="Z3" s="70"/>
      <c r="AA3" s="70"/>
      <c r="AB3" s="70"/>
      <c r="AC3" s="70"/>
      <c r="AD3" s="70"/>
    </row>
    <row r="4" spans="1:30" x14ac:dyDescent="0.15">
      <c r="A4" s="167"/>
      <c r="B4" s="167"/>
      <c r="C4" s="167"/>
      <c r="D4" s="167"/>
      <c r="E4" s="167"/>
      <c r="F4" s="168"/>
      <c r="G4" s="152" t="s">
        <v>140</v>
      </c>
      <c r="H4" s="152" t="s">
        <v>141</v>
      </c>
      <c r="I4" s="145" t="s">
        <v>152</v>
      </c>
      <c r="J4" s="145" t="s">
        <v>153</v>
      </c>
      <c r="K4" s="145" t="str">
        <f>'Prov SS'!$B$5</f>
        <v>Feb 24</v>
      </c>
      <c r="L4" s="145" t="str">
        <f>'Prov BA'!$B$5</f>
        <v>Feb 25</v>
      </c>
      <c r="M4" s="72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2"/>
      <c r="Z4" s="72"/>
      <c r="AA4" s="72"/>
      <c r="AB4" s="72"/>
      <c r="AC4" s="72"/>
      <c r="AD4" s="72"/>
    </row>
    <row r="5" spans="1:30" x14ac:dyDescent="0.15">
      <c r="A5" s="167"/>
      <c r="B5" s="167"/>
      <c r="C5" s="167"/>
      <c r="D5" s="167"/>
      <c r="E5" s="167"/>
      <c r="F5" s="168"/>
      <c r="G5" s="145" t="s">
        <v>22</v>
      </c>
      <c r="H5" s="145" t="s">
        <v>22</v>
      </c>
      <c r="I5" s="145" t="s">
        <v>22</v>
      </c>
      <c r="J5" s="145" t="s">
        <v>22</v>
      </c>
      <c r="K5" s="145" t="str">
        <f>'Prov SS'!$B$6</f>
        <v>SS</v>
      </c>
      <c r="L5" s="145" t="str">
        <f>'Prov BA'!$B$6</f>
        <v>BA</v>
      </c>
      <c r="M5" s="72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2"/>
      <c r="Z5" s="72"/>
      <c r="AA5" s="72"/>
      <c r="AB5" s="72"/>
      <c r="AC5" s="72"/>
      <c r="AD5" s="72"/>
    </row>
    <row r="6" spans="1:30" ht="11" customHeight="1" x14ac:dyDescent="0.15">
      <c r="A6" s="167"/>
      <c r="B6" s="167"/>
      <c r="C6" s="167"/>
      <c r="D6" s="167"/>
      <c r="E6" s="167"/>
      <c r="F6" s="168"/>
      <c r="G6" s="91" t="s">
        <v>108</v>
      </c>
      <c r="H6" s="91" t="s">
        <v>108</v>
      </c>
      <c r="I6" s="91" t="s">
        <v>108</v>
      </c>
      <c r="J6" s="91" t="s">
        <v>108</v>
      </c>
      <c r="K6" s="91" t="s">
        <v>108</v>
      </c>
      <c r="L6" s="91" t="s">
        <v>108</v>
      </c>
      <c r="M6" s="91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1"/>
      <c r="Z6" s="91"/>
      <c r="AA6" s="91"/>
      <c r="AB6" s="91"/>
      <c r="AC6" s="91"/>
      <c r="AD6" s="91"/>
    </row>
    <row r="7" spans="1:30" s="88" customFormat="1" ht="48" customHeight="1" x14ac:dyDescent="0.15">
      <c r="A7" s="147" t="s">
        <v>12</v>
      </c>
      <c r="B7" s="148" t="s">
        <v>13</v>
      </c>
      <c r="C7" s="149" t="s">
        <v>6</v>
      </c>
      <c r="D7" s="150" t="s">
        <v>14</v>
      </c>
      <c r="E7" s="151" t="s">
        <v>15</v>
      </c>
      <c r="F7" s="52" t="s">
        <v>109</v>
      </c>
      <c r="G7" s="26">
        <f>'TT Horseshoe SS-1'!G11</f>
        <v>5</v>
      </c>
      <c r="H7" s="26">
        <f>'TT Horseshoe SS-2'!G11</f>
        <v>5</v>
      </c>
      <c r="I7" s="26">
        <f>'TT MSLM SS-1'!G11</f>
        <v>5</v>
      </c>
      <c r="J7" s="26">
        <f>'TT MSLM SS-2'!G11</f>
        <v>6</v>
      </c>
      <c r="K7" s="26">
        <f>'Prov SS'!I11</f>
        <v>0</v>
      </c>
      <c r="L7" s="26">
        <f>'Prov BA'!I11</f>
        <v>0</v>
      </c>
      <c r="M7" s="26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6"/>
      <c r="Z7" s="26"/>
      <c r="AA7" s="26"/>
      <c r="AB7" s="26"/>
      <c r="AC7" s="26"/>
      <c r="AD7" s="26"/>
    </row>
    <row r="8" spans="1:30" s="99" customFormat="1" x14ac:dyDescent="0.15">
      <c r="A8" s="94"/>
      <c r="B8" s="94"/>
      <c r="C8" s="94"/>
      <c r="D8" s="95"/>
      <c r="E8" s="146" t="s">
        <v>110</v>
      </c>
      <c r="F8" s="96"/>
      <c r="G8" s="97">
        <f t="shared" ref="G8:H8" si="0">G7/4</f>
        <v>1.25</v>
      </c>
      <c r="H8" s="97">
        <f t="shared" si="0"/>
        <v>1.25</v>
      </c>
      <c r="I8" s="97">
        <f t="shared" ref="I8:J8" si="1">I7/4</f>
        <v>1.25</v>
      </c>
      <c r="J8" s="97">
        <f t="shared" si="1"/>
        <v>1.5</v>
      </c>
      <c r="K8" s="97">
        <f t="shared" ref="K8:L8" si="2">K7/4</f>
        <v>0</v>
      </c>
      <c r="L8" s="97">
        <f t="shared" si="2"/>
        <v>0</v>
      </c>
      <c r="M8" s="97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7"/>
      <c r="Z8" s="97"/>
      <c r="AA8" s="97"/>
      <c r="AB8" s="97"/>
      <c r="AC8" s="97"/>
      <c r="AD8" s="97"/>
    </row>
    <row r="9" spans="1:30" s="24" customFormat="1" x14ac:dyDescent="0.15">
      <c r="A9" s="20"/>
      <c r="B9" s="20"/>
      <c r="C9" s="20"/>
      <c r="D9" s="21"/>
      <c r="E9" s="22" t="s">
        <v>111</v>
      </c>
      <c r="F9" s="23"/>
      <c r="G9" s="100">
        <f t="shared" ref="G9:H9" si="3">G7/2</f>
        <v>2.5</v>
      </c>
      <c r="H9" s="100">
        <f t="shared" si="3"/>
        <v>2.5</v>
      </c>
      <c r="I9" s="100">
        <f t="shared" ref="I9:J9" si="4">I7/2</f>
        <v>2.5</v>
      </c>
      <c r="J9" s="100">
        <f t="shared" si="4"/>
        <v>3</v>
      </c>
      <c r="K9" s="100">
        <f t="shared" ref="K9:L9" si="5">K7/2</f>
        <v>0</v>
      </c>
      <c r="L9" s="100">
        <f t="shared" si="5"/>
        <v>0</v>
      </c>
      <c r="M9" s="100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0"/>
      <c r="Z9" s="100"/>
      <c r="AA9" s="100"/>
      <c r="AB9" s="100"/>
      <c r="AC9" s="100"/>
      <c r="AD9" s="100"/>
    </row>
    <row r="10" spans="1:30" s="114" customFormat="1" x14ac:dyDescent="0.15">
      <c r="A10" s="109"/>
      <c r="B10" s="109"/>
      <c r="C10" s="109"/>
      <c r="D10" s="110"/>
      <c r="E10" s="111" t="s">
        <v>112</v>
      </c>
      <c r="F10" s="112"/>
      <c r="G10" s="113">
        <f>G7/3*2</f>
        <v>3.3333333333333335</v>
      </c>
      <c r="H10" s="113">
        <f t="shared" ref="H10:J10" si="6">H7/3*2</f>
        <v>3.3333333333333335</v>
      </c>
      <c r="I10" s="113">
        <f>I7/3*2</f>
        <v>3.3333333333333335</v>
      </c>
      <c r="J10" s="113">
        <f t="shared" si="6"/>
        <v>4</v>
      </c>
      <c r="K10" s="113">
        <f>K7/3*2</f>
        <v>0</v>
      </c>
      <c r="L10" s="113">
        <f t="shared" ref="L10" si="7">L7/3*2</f>
        <v>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</row>
    <row r="11" spans="1:30" s="108" customFormat="1" x14ac:dyDescent="0.15">
      <c r="A11" s="102"/>
      <c r="B11" s="102"/>
      <c r="C11" s="102"/>
      <c r="D11" s="103"/>
      <c r="E11" s="104" t="s">
        <v>113</v>
      </c>
      <c r="F11" s="105"/>
      <c r="G11" s="106">
        <f>G7/4*3</f>
        <v>3.75</v>
      </c>
      <c r="H11" s="106">
        <f t="shared" ref="H11:J11" si="8">H7/4*3</f>
        <v>3.75</v>
      </c>
      <c r="I11" s="106">
        <f>I7/4*3</f>
        <v>3.75</v>
      </c>
      <c r="J11" s="106">
        <f t="shared" si="8"/>
        <v>4.5</v>
      </c>
      <c r="K11" s="106">
        <f>K7/4*3</f>
        <v>0</v>
      </c>
      <c r="L11" s="106">
        <f t="shared" ref="L11" si="9">L7/4*3</f>
        <v>0</v>
      </c>
      <c r="M11" s="106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6"/>
      <c r="Z11" s="106"/>
      <c r="AA11" s="106"/>
      <c r="AB11" s="106"/>
      <c r="AC11" s="106"/>
      <c r="AD11" s="106"/>
    </row>
    <row r="12" spans="1:30" ht="19" customHeight="1" x14ac:dyDescent="0.15">
      <c r="A12" s="63" t="s">
        <v>36</v>
      </c>
      <c r="B12" s="64"/>
      <c r="C12" s="64" t="s">
        <v>29</v>
      </c>
      <c r="D12" s="64" t="s">
        <v>38</v>
      </c>
      <c r="E12" s="65" t="s">
        <v>144</v>
      </c>
      <c r="F12" s="93">
        <f>IF(ISNA(VLOOKUP($E12,'Ontario Rankings'!$E$6:$M$153,3,FALSE))=TRUE,"0",VLOOKUP($E12,'Ontario Rankings'!$E$6:$M$153,3,FALSE))</f>
        <v>1</v>
      </c>
      <c r="G12" s="25">
        <f>IF(ISNA(VLOOKUP($E12,'TT Horseshoe SS-1'!$A$12:$G$95,7,FALSE))=TRUE,"0",VLOOKUP($E12,'TT Horseshoe SS-1'!$A$12:$G$95,7,FALSE))</f>
        <v>1</v>
      </c>
      <c r="H12" s="25">
        <f>IF(ISNA(VLOOKUP($E12,'TT Horseshoe SS-2'!$A$12:$G$95,7,FALSE))=TRUE,"0",VLOOKUP($E12,'TT Horseshoe SS-2'!$A$12:$G$95,7,FALSE))</f>
        <v>1</v>
      </c>
      <c r="I12" s="25" t="str">
        <f>IF(ISNA(VLOOKUP($E12,'TT MSLM SS-1'!$A$12:$G$95,7,FALSE))=TRUE,"0",VLOOKUP($E12,'TT MSLM SS-1'!$A$12:$G$95,7,FALSE))</f>
        <v>0</v>
      </c>
      <c r="J12" s="25" t="str">
        <f>IF(ISNA(VLOOKUP($E12,'TT MSLM SS-2'!$A$12:$G$95,7,FALSE))=TRUE,"0",VLOOKUP($E12,'TT MSLM SS-2'!$A$12:$G$95,7,FALSE))</f>
        <v>0</v>
      </c>
      <c r="K12" s="25">
        <f>IF(ISNA(VLOOKUP($E12,'Prov SS'!$A$12:$G$95,7,FALSE))=TRUE,"0",VLOOKUP($E12,'Prov SS'!$A$12:$G$95,7,FALSE))</f>
        <v>1</v>
      </c>
      <c r="L12" s="25">
        <f>IF(ISNA(VLOOKUP($E12,'Prov BA'!$A$12:$G$95,7,FALSE))=TRUE,"0",VLOOKUP($E12,'Prov BA'!$A$12:$G$95,7,FALSE))</f>
        <v>2</v>
      </c>
      <c r="M12" s="2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6"/>
      <c r="Z12" s="26"/>
      <c r="AA12" s="26"/>
      <c r="AB12" s="26"/>
      <c r="AC12" s="26"/>
      <c r="AD12" s="26"/>
    </row>
    <row r="13" spans="1:30" ht="19" customHeight="1" x14ac:dyDescent="0.15">
      <c r="A13" s="63" t="s">
        <v>36</v>
      </c>
      <c r="B13" s="64"/>
      <c r="C13" s="64" t="s">
        <v>29</v>
      </c>
      <c r="D13" s="64" t="s">
        <v>27</v>
      </c>
      <c r="E13" s="65" t="s">
        <v>145</v>
      </c>
      <c r="F13" s="93">
        <f>IF(ISNA(VLOOKUP($E13,'Ontario Rankings'!$E$6:$M$153,3,FALSE))=TRUE,"0",VLOOKUP($E13,'Ontario Rankings'!$E$6:$M$153,3,FALSE))</f>
        <v>2</v>
      </c>
      <c r="G13" s="25">
        <f>IF(ISNA(VLOOKUP($E13,'TT Horseshoe SS-1'!$A$12:$G$95,7,FALSE))=TRUE,"0",VLOOKUP($E13,'TT Horseshoe SS-1'!$A$12:$G$95,7,FALSE))</f>
        <v>2</v>
      </c>
      <c r="H13" s="25">
        <f>IF(ISNA(VLOOKUP($E13,'TT Horseshoe SS-2'!$A$12:$G$95,7,FALSE))=TRUE,"0",VLOOKUP($E13,'TT Horseshoe SS-2'!$A$12:$G$95,7,FALSE))</f>
        <v>2</v>
      </c>
      <c r="I13" s="25">
        <f>IF(ISNA(VLOOKUP($E13,'TT MSLM SS-1'!$A$12:$G$95,7,FALSE))=TRUE,"0",VLOOKUP($E13,'TT MSLM SS-1'!$A$12:$G$95,7,FALSE))</f>
        <v>1</v>
      </c>
      <c r="J13" s="25">
        <f>IF(ISNA(VLOOKUP($E13,'TT MSLM SS-2'!$A$12:$G$95,7,FALSE))=TRUE,"0",VLOOKUP($E13,'TT MSLM SS-2'!$A$12:$G$95,7,FALSE))</f>
        <v>1</v>
      </c>
      <c r="K13" s="25">
        <f>IF(ISNA(VLOOKUP($E13,'Prov SS'!$A$12:$G$95,7,FALSE))=TRUE,"0",VLOOKUP($E13,'Prov SS'!$A$12:$G$95,7,FALSE))</f>
        <v>2</v>
      </c>
      <c r="L13" s="25">
        <f>IF(ISNA(VLOOKUP($E13,'Prov BA'!$A$12:$G$95,7,FALSE))=TRUE,"0",VLOOKUP($E13,'Prov BA'!$A$12:$G$95,7,FALSE))</f>
        <v>3</v>
      </c>
      <c r="M13" s="2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6"/>
      <c r="Z13" s="26"/>
      <c r="AA13" s="26"/>
      <c r="AB13" s="26"/>
      <c r="AC13" s="26"/>
      <c r="AD13" s="26"/>
    </row>
    <row r="14" spans="1:30" ht="19" customHeight="1" x14ac:dyDescent="0.15">
      <c r="A14" s="63" t="s">
        <v>39</v>
      </c>
      <c r="B14" s="64">
        <v>2010</v>
      </c>
      <c r="C14" s="64" t="s">
        <v>29</v>
      </c>
      <c r="D14" s="64" t="s">
        <v>38</v>
      </c>
      <c r="E14" s="65" t="s">
        <v>150</v>
      </c>
      <c r="F14" s="93">
        <f>IF(ISNA(VLOOKUP($E14,'Ontario Rankings'!$E$6:$M$153,3,FALSE))=TRUE,"0",VLOOKUP($E14,'Ontario Rankings'!$E$6:$M$153,3,FALSE))</f>
        <v>3</v>
      </c>
      <c r="G14" s="25" t="str">
        <f>IF(ISNA(VLOOKUP($E14,'TT Horseshoe SS-1'!$A$12:$G$95,7,FALSE))=TRUE,"0",VLOOKUP($E14,'TT Horseshoe SS-1'!$A$12:$G$95,7,FALSE))</f>
        <v>0</v>
      </c>
      <c r="H14" s="25" t="str">
        <f>IF(ISNA(VLOOKUP($E14,'TT Horseshoe SS-2'!$A$12:$G$95,7,FALSE))=TRUE,"0",VLOOKUP($E14,'TT Horseshoe SS-2'!$A$12:$G$95,7,FALSE))</f>
        <v>0</v>
      </c>
      <c r="I14" s="25">
        <f>IF(ISNA(VLOOKUP($E14,'TT MSLM SS-1'!$A$12:$G$95,7,FALSE))=TRUE,"0",VLOOKUP($E14,'TT MSLM SS-1'!$A$12:$G$95,7,FALSE))</f>
        <v>2</v>
      </c>
      <c r="J14" s="25">
        <f>IF(ISNA(VLOOKUP($E14,'TT MSLM SS-2'!$A$12:$G$95,7,FALSE))=TRUE,"0",VLOOKUP($E14,'TT MSLM SS-2'!$A$12:$G$95,7,FALSE))</f>
        <v>3</v>
      </c>
      <c r="K14" s="25">
        <f>IF(ISNA(VLOOKUP($E14,'Prov SS'!$A$12:$G$95,7,FALSE))=TRUE,"0",VLOOKUP($E14,'Prov SS'!$A$12:$G$95,7,FALSE))</f>
        <v>4</v>
      </c>
      <c r="L14" s="25">
        <f>IF(ISNA(VLOOKUP($E14,'Prov BA'!$A$12:$G$95,7,FALSE))=TRUE,"0",VLOOKUP($E14,'Prov BA'!$A$12:$G$95,7,FALSE))</f>
        <v>6</v>
      </c>
      <c r="M14" s="2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26"/>
      <c r="AA14" s="26"/>
      <c r="AB14" s="26"/>
      <c r="AC14" s="26"/>
      <c r="AD14" s="26"/>
    </row>
    <row r="15" spans="1:30" ht="19" customHeight="1" x14ac:dyDescent="0.15">
      <c r="A15" s="63" t="s">
        <v>39</v>
      </c>
      <c r="B15" s="64"/>
      <c r="C15" s="64" t="s">
        <v>29</v>
      </c>
      <c r="D15" s="64" t="s">
        <v>27</v>
      </c>
      <c r="E15" s="65" t="s">
        <v>146</v>
      </c>
      <c r="F15" s="93">
        <f>IF(ISNA(VLOOKUP($E15,'Ontario Rankings'!$E$6:$M$153,3,FALSE))=TRUE,"0",VLOOKUP($E15,'Ontario Rankings'!$E$6:$M$153,3,FALSE))</f>
        <v>4</v>
      </c>
      <c r="G15" s="25">
        <f>IF(ISNA(VLOOKUP($E15,'TT Horseshoe SS-1'!$A$12:$G$95,7,FALSE))=TRUE,"0",VLOOKUP($E15,'TT Horseshoe SS-1'!$A$12:$G$95,7,FALSE))</f>
        <v>3</v>
      </c>
      <c r="H15" s="25">
        <f>IF(ISNA(VLOOKUP($E15,'TT Horseshoe SS-2'!$A$12:$G$95,7,FALSE))=TRUE,"0",VLOOKUP($E15,'TT Horseshoe SS-2'!$A$12:$G$95,7,FALSE))</f>
        <v>3</v>
      </c>
      <c r="I15" s="25">
        <f>IF(ISNA(VLOOKUP($E15,'TT MSLM SS-1'!$A$12:$G$95,7,FALSE))=TRUE,"0",VLOOKUP($E15,'TT MSLM SS-1'!$A$12:$G$95,7,FALSE))</f>
        <v>3</v>
      </c>
      <c r="J15" s="25" t="str">
        <f>IF(ISNA(VLOOKUP($E15,'TT MSLM SS-2'!$A$12:$G$95,7,FALSE))=TRUE,"0",VLOOKUP($E15,'TT MSLM SS-2'!$A$12:$G$95,7,FALSE))</f>
        <v>DNS</v>
      </c>
      <c r="K15" s="25">
        <f>IF(ISNA(VLOOKUP($E15,'Prov SS'!$A$12:$G$95,7,FALSE))=TRUE,"0",VLOOKUP($E15,'Prov SS'!$A$12:$G$95,7,FALSE))</f>
        <v>6</v>
      </c>
      <c r="L15" s="25" t="str">
        <f>IF(ISNA(VLOOKUP($E15,'Prov BA'!$A$12:$G$95,7,FALSE))=TRUE,"0",VLOOKUP($E15,'Prov BA'!$A$12:$G$95,7,FALSE))</f>
        <v>DNS</v>
      </c>
      <c r="M15" s="26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26"/>
      <c r="AA15" s="26"/>
      <c r="AB15" s="26"/>
      <c r="AC15" s="26"/>
      <c r="AD15" s="26"/>
    </row>
    <row r="16" spans="1:30" s="27" customFormat="1" ht="19" customHeight="1" x14ac:dyDescent="0.15">
      <c r="A16" s="68" t="s">
        <v>39</v>
      </c>
      <c r="B16" s="64"/>
      <c r="C16" s="64" t="s">
        <v>29</v>
      </c>
      <c r="D16" s="64" t="s">
        <v>43</v>
      </c>
      <c r="E16" s="65" t="s">
        <v>147</v>
      </c>
      <c r="F16" s="93">
        <f>IF(ISNA(VLOOKUP($E16,'Ontario Rankings'!$E$6:$M$153,3,FALSE))=TRUE,"0",VLOOKUP($E16,'Ontario Rankings'!$E$6:$M$153,3,FALSE))</f>
        <v>5</v>
      </c>
      <c r="G16" s="25">
        <f>IF(ISNA(VLOOKUP($E16,'TT Horseshoe SS-1'!$A$12:$G$95,7,FALSE))=TRUE,"0",VLOOKUP($E16,'TT Horseshoe SS-1'!$A$12:$G$95,7,FALSE))</f>
        <v>4</v>
      </c>
      <c r="H16" s="25">
        <f>IF(ISNA(VLOOKUP($E16,'TT Horseshoe SS-2'!$A$12:$G$95,7,FALSE))=TRUE,"0",VLOOKUP($E16,'TT Horseshoe SS-2'!$A$12:$G$95,7,FALSE))</f>
        <v>4</v>
      </c>
      <c r="I16" s="25">
        <f>IF(ISNA(VLOOKUP($E16,'TT MSLM SS-1'!$A$12:$G$95,7,FALSE))=TRUE,"0",VLOOKUP($E16,'TT MSLM SS-1'!$A$12:$G$95,7,FALSE))</f>
        <v>4</v>
      </c>
      <c r="J16" s="25">
        <f>IF(ISNA(VLOOKUP($E16,'TT MSLM SS-2'!$A$12:$G$95,7,FALSE))=TRUE,"0",VLOOKUP($E16,'TT MSLM SS-2'!$A$12:$G$95,7,FALSE))</f>
        <v>2</v>
      </c>
      <c r="K16" s="25">
        <f>IF(ISNA(VLOOKUP($E16,'Prov SS'!$A$12:$G$95,7,FALSE))=TRUE,"0",VLOOKUP($E16,'Prov SS'!$A$12:$G$95,7,FALSE))</f>
        <v>7</v>
      </c>
      <c r="L16" s="25">
        <f>IF(ISNA(VLOOKUP($E16,'Prov BA'!$A$12:$G$95,7,FALSE))=TRUE,"0",VLOOKUP($E16,'Prov BA'!$A$12:$G$95,7,FALSE))</f>
        <v>5</v>
      </c>
      <c r="M16" s="2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6"/>
      <c r="AA16" s="26"/>
      <c r="AB16" s="26"/>
      <c r="AC16" s="26"/>
      <c r="AD16" s="26"/>
    </row>
    <row r="17" spans="1:30" ht="19" customHeight="1" x14ac:dyDescent="0.15">
      <c r="A17" s="63" t="s">
        <v>36</v>
      </c>
      <c r="B17" s="64"/>
      <c r="C17" s="64" t="s">
        <v>29</v>
      </c>
      <c r="D17" s="64" t="s">
        <v>27</v>
      </c>
      <c r="E17" s="65" t="s">
        <v>148</v>
      </c>
      <c r="F17" s="93">
        <f>IF(ISNA(VLOOKUP($E17,'Ontario Rankings'!$E$6:$M$153,3,FALSE))=TRUE,"0",VLOOKUP($E17,'Ontario Rankings'!$E$6:$M$153,3,FALSE))</f>
        <v>6</v>
      </c>
      <c r="G17" s="25" t="str">
        <f>IF(ISNA(VLOOKUP($E17,'TT Horseshoe SS-1'!$A$12:$G$95,7,FALSE))=TRUE,"0",VLOOKUP($E17,'TT Horseshoe SS-1'!$A$12:$G$95,7,FALSE))</f>
        <v>DNS</v>
      </c>
      <c r="H17" s="25" t="str">
        <f>IF(ISNA(VLOOKUP($E17,'TT Horseshoe SS-2'!$A$12:$G$95,7,FALSE))=TRUE,"0",VLOOKUP($E17,'TT Horseshoe SS-2'!$A$12:$G$95,7,FALSE))</f>
        <v>DNS</v>
      </c>
      <c r="I17" s="25">
        <f>IF(ISNA(VLOOKUP($E17,'TT MSLM SS-1'!$A$12:$G$95,7,FALSE))=TRUE,"0",VLOOKUP($E17,'TT MSLM SS-1'!$A$12:$G$95,7,FALSE))</f>
        <v>5</v>
      </c>
      <c r="J17" s="25">
        <f>IF(ISNA(VLOOKUP($E17,'TT MSLM SS-2'!$A$12:$G$95,7,FALSE))=TRUE,"0",VLOOKUP($E17,'TT MSLM SS-2'!$A$12:$G$95,7,FALSE))</f>
        <v>5</v>
      </c>
      <c r="K17" s="25">
        <f>IF(ISNA(VLOOKUP($E17,'Prov SS'!$A$12:$G$95,7,FALSE))=TRUE,"0",VLOOKUP($E17,'Prov SS'!$A$12:$G$95,7,FALSE))</f>
        <v>3</v>
      </c>
      <c r="L17" s="25">
        <f>IF(ISNA(VLOOKUP($E17,'Prov BA'!$A$12:$G$95,7,FALSE))=TRUE,"0",VLOOKUP($E17,'Prov BA'!$A$12:$G$95,7,FALSE))</f>
        <v>4</v>
      </c>
      <c r="M17" s="26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6"/>
      <c r="AA17" s="26"/>
      <c r="AB17" s="26"/>
      <c r="AC17" s="26"/>
      <c r="AD17" s="26"/>
    </row>
    <row r="18" spans="1:30" ht="19" customHeight="1" x14ac:dyDescent="0.15">
      <c r="A18" s="63" t="s">
        <v>156</v>
      </c>
      <c r="B18" s="64">
        <v>2010</v>
      </c>
      <c r="C18" s="64" t="s">
        <v>29</v>
      </c>
      <c r="D18" s="64" t="s">
        <v>38</v>
      </c>
      <c r="E18" s="65" t="s">
        <v>155</v>
      </c>
      <c r="F18" s="93">
        <f>IF(ISNA(VLOOKUP($E18,'Ontario Rankings'!$E$6:$M$153,3,FALSE))=TRUE,"0",VLOOKUP($E18,'Ontario Rankings'!$E$6:$M$153,3,FALSE))</f>
        <v>7</v>
      </c>
      <c r="G18" s="25" t="str">
        <f>IF(ISNA(VLOOKUP($E18,'TT Horseshoe SS-1'!$A$12:$G$95,7,FALSE))=TRUE,"0",VLOOKUP($E18,'TT Horseshoe SS-1'!$A$12:$G$95,7,FALSE))</f>
        <v>0</v>
      </c>
      <c r="H18" s="25" t="str">
        <f>IF(ISNA(VLOOKUP($E18,'TT Horseshoe SS-2'!$A$12:$G$95,7,FALSE))=TRUE,"0",VLOOKUP($E18,'TT Horseshoe SS-2'!$A$12:$G$95,7,FALSE))</f>
        <v>0</v>
      </c>
      <c r="I18" s="25" t="str">
        <f>IF(ISNA(VLOOKUP($E18,'TT MSLM SS-1'!$A$12:$G$95,7,FALSE))=TRUE,"0",VLOOKUP($E18,'TT MSLM SS-1'!$A$12:$G$95,7,FALSE))</f>
        <v>0</v>
      </c>
      <c r="J18" s="25" t="str">
        <f>IF(ISNA(VLOOKUP($E18,'TT MSLM SS-2'!$A$12:$G$95,7,FALSE))=TRUE,"0",VLOOKUP($E18,'TT MSLM SS-2'!$A$12:$G$95,7,FALSE))</f>
        <v>0</v>
      </c>
      <c r="K18" s="25">
        <f>IF(ISNA(VLOOKUP($E18,'Prov SS'!$A$12:$G$95,7,FALSE))=TRUE,"0",VLOOKUP($E18,'Prov SS'!$A$12:$G$95,7,FALSE))</f>
        <v>5</v>
      </c>
      <c r="L18" s="25">
        <f>IF(ISNA(VLOOKUP($E18,'Prov BA'!$A$12:$G$95,7,FALSE))=TRUE,"0",VLOOKUP($E18,'Prov BA'!$A$12:$G$95,7,FALSE))</f>
        <v>1</v>
      </c>
      <c r="M18" s="2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26"/>
      <c r="AA18" s="26"/>
      <c r="AB18" s="26"/>
      <c r="AC18" s="26"/>
      <c r="AD18" s="26"/>
    </row>
    <row r="19" spans="1:30" ht="19" customHeight="1" x14ac:dyDescent="0.15">
      <c r="A19" s="63" t="s">
        <v>67</v>
      </c>
      <c r="B19" s="64">
        <v>2007</v>
      </c>
      <c r="C19" s="64" t="s">
        <v>29</v>
      </c>
      <c r="D19" s="64" t="s">
        <v>25</v>
      </c>
      <c r="E19" s="65" t="s">
        <v>154</v>
      </c>
      <c r="F19" s="93">
        <f>IF(ISNA(VLOOKUP($E19,'Ontario Rankings'!$E$6:$M$153,3,FALSE))=TRUE,"0",VLOOKUP($E19,'Ontario Rankings'!$E$6:$M$153,3,FALSE))</f>
        <v>8</v>
      </c>
      <c r="G19" s="25" t="str">
        <f>IF(ISNA(VLOOKUP($E19,'TT Horseshoe SS-1'!$A$12:$G$95,7,FALSE))=TRUE,"0",VLOOKUP($E19,'TT Horseshoe SS-1'!$A$12:$G$95,7,FALSE))</f>
        <v>0</v>
      </c>
      <c r="H19" s="25" t="str">
        <f>IF(ISNA(VLOOKUP($E19,'TT Horseshoe SS-2'!$A$12:$G$95,7,FALSE))=TRUE,"0",VLOOKUP($E19,'TT Horseshoe SS-2'!$A$12:$G$95,7,FALSE))</f>
        <v>0</v>
      </c>
      <c r="I19" s="25" t="str">
        <f>IF(ISNA(VLOOKUP($E19,'TT MSLM SS-1'!$A$12:$G$95,7,FALSE))=TRUE,"0",VLOOKUP($E19,'TT MSLM SS-1'!$A$12:$G$95,7,FALSE))</f>
        <v>0</v>
      </c>
      <c r="J19" s="25">
        <f>IF(ISNA(VLOOKUP($E19,'TT MSLM SS-2'!$A$12:$G$95,7,FALSE))=TRUE,"0",VLOOKUP($E19,'TT MSLM SS-2'!$A$12:$G$95,7,FALSE))</f>
        <v>4</v>
      </c>
      <c r="K19" s="25" t="str">
        <f>IF(ISNA(VLOOKUP($E19,'Prov SS'!$A$12:$G$95,7,FALSE))=TRUE,"0",VLOOKUP($E19,'Prov SS'!$A$12:$G$95,7,FALSE))</f>
        <v>0</v>
      </c>
      <c r="L19" s="25" t="str">
        <f>IF(ISNA(VLOOKUP($E19,'Prov BA'!$A$12:$G$95,7,FALSE))=TRUE,"0",VLOOKUP($E19,'Prov BA'!$A$12:$G$95,7,FALSE))</f>
        <v>0</v>
      </c>
      <c r="M19" s="2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6"/>
      <c r="AA19" s="26"/>
      <c r="AB19" s="26"/>
      <c r="AC19" s="26"/>
      <c r="AD19" s="26"/>
    </row>
    <row r="20" spans="1:30" ht="19" customHeight="1" x14ac:dyDescent="0.15">
      <c r="A20" s="63"/>
      <c r="B20" s="64"/>
      <c r="C20" s="64"/>
      <c r="D20" s="64"/>
      <c r="E20" s="65"/>
      <c r="F20" s="93" t="str">
        <f>IF(ISNA(VLOOKUP($E20,'Ontario Rankings'!$E$6:$M$153,3,FALSE))=TRUE,"0",VLOOKUP($E20,'Ontario Rankings'!$E$6:$M$153,3,FALSE))</f>
        <v>0</v>
      </c>
      <c r="G20" s="25" t="str">
        <f>IF(ISNA(VLOOKUP($E20,'TT Horseshoe SS-1'!$A$12:$G$95,7,FALSE))=TRUE,"0",VLOOKUP($E20,'TT Horseshoe SS-1'!$A$12:$G$95,7,FALSE))</f>
        <v>0</v>
      </c>
      <c r="H20" s="25" t="str">
        <f>IF(ISNA(VLOOKUP($E20,'TT Horseshoe SS-2'!$A$12:$G$95,7,FALSE))=TRUE,"0",VLOOKUP($E20,'TT Horseshoe SS-2'!$A$12:$G$95,7,FALSE))</f>
        <v>0</v>
      </c>
      <c r="I20" s="25" t="str">
        <f>IF(ISNA(VLOOKUP($E20,'TT MSLM SS-1'!$A$12:$G$95,7,FALSE))=TRUE,"0",VLOOKUP($E20,'TT MSLM SS-1'!$A$12:$G$95,7,FALSE))</f>
        <v>0</v>
      </c>
      <c r="J20" s="25" t="str">
        <f>IF(ISNA(VLOOKUP($E20,'TT MSLM SS-2'!$A$12:$G$95,7,FALSE))=TRUE,"0",VLOOKUP($E20,'TT MSLM SS-2'!$A$12:$G$95,7,FALSE))</f>
        <v>0</v>
      </c>
      <c r="K20" s="25" t="str">
        <f>IF(ISNA(VLOOKUP($E20,'Prov SS'!$A$12:$G$95,7,FALSE))=TRUE,"0",VLOOKUP($E20,'Prov SS'!$A$12:$G$95,7,FALSE))</f>
        <v>0</v>
      </c>
      <c r="L20" s="25" t="str">
        <f>IF(ISNA(VLOOKUP($E20,'Prov BA'!$A$12:$G$95,7,FALSE))=TRUE,"0",VLOOKUP($E20,'Prov BA'!$A$12:$G$95,7,FALSE))</f>
        <v>0</v>
      </c>
      <c r="M20" s="26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26"/>
      <c r="AA20" s="26"/>
      <c r="AB20" s="26"/>
      <c r="AC20" s="26"/>
      <c r="AD20" s="26"/>
    </row>
    <row r="21" spans="1:30" ht="19" customHeight="1" x14ac:dyDescent="0.15">
      <c r="A21" s="63"/>
      <c r="B21" s="64"/>
      <c r="C21" s="64"/>
      <c r="D21" s="64"/>
      <c r="E21" s="65"/>
      <c r="F21" s="93" t="str">
        <f>IF(ISNA(VLOOKUP($E21,'Ontario Rankings'!$E$6:$M$153,3,FALSE))=TRUE,"0",VLOOKUP($E21,'Ontario Rankings'!$E$6:$M$153,3,FALSE))</f>
        <v>0</v>
      </c>
      <c r="G21" s="25" t="str">
        <f>IF(ISNA(VLOOKUP($E21,'TT Horseshoe SS-1'!$A$12:$G$95,7,FALSE))=TRUE,"0",VLOOKUP($E21,'TT Horseshoe SS-1'!$A$12:$G$95,7,FALSE))</f>
        <v>0</v>
      </c>
      <c r="H21" s="25" t="str">
        <f>IF(ISNA(VLOOKUP($E21,'TT Horseshoe SS-2'!$A$12:$G$95,7,FALSE))=TRUE,"0",VLOOKUP($E21,'TT Horseshoe SS-2'!$A$12:$G$95,7,FALSE))</f>
        <v>0</v>
      </c>
      <c r="I21" s="25" t="str">
        <f>IF(ISNA(VLOOKUP($E21,'TT MSLM SS-1'!$A$12:$G$95,7,FALSE))=TRUE,"0",VLOOKUP($E21,'TT MSLM SS-1'!$A$12:$G$95,7,FALSE))</f>
        <v>0</v>
      </c>
      <c r="J21" s="25" t="str">
        <f>IF(ISNA(VLOOKUP($E21,'TT MSLM SS-2'!$A$12:$G$95,7,FALSE))=TRUE,"0",VLOOKUP($E21,'TT MSLM SS-2'!$A$12:$G$95,7,FALSE))</f>
        <v>0</v>
      </c>
      <c r="K21" s="25" t="str">
        <f>IF(ISNA(VLOOKUP($E21,'Prov SS'!$A$12:$G$95,7,FALSE))=TRUE,"0",VLOOKUP($E21,'Prov SS'!$A$12:$G$95,7,FALSE))</f>
        <v>0</v>
      </c>
      <c r="L21" s="25" t="str">
        <f>IF(ISNA(VLOOKUP($E21,'Prov BA'!$A$12:$G$95,7,FALSE))=TRUE,"0",VLOOKUP($E21,'Prov BA'!$A$12:$G$95,7,FALSE))</f>
        <v>0</v>
      </c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26"/>
      <c r="AA21" s="26"/>
      <c r="AB21" s="26"/>
      <c r="AC21" s="26"/>
      <c r="AD21" s="26"/>
    </row>
    <row r="22" spans="1:30" ht="19" customHeight="1" x14ac:dyDescent="0.15">
      <c r="A22" s="63"/>
      <c r="B22" s="64"/>
      <c r="C22" s="64"/>
      <c r="D22" s="64"/>
      <c r="E22" s="65"/>
      <c r="F22" s="93" t="str">
        <f>IF(ISNA(VLOOKUP($E22,'Ontario Rankings'!$E$6:$M$153,3,FALSE))=TRUE,"0",VLOOKUP($E22,'Ontario Rankings'!$E$6:$M$153,3,FALSE))</f>
        <v>0</v>
      </c>
      <c r="G22" s="25" t="str">
        <f>IF(ISNA(VLOOKUP($E22,'TT Horseshoe SS-1'!$A$12:$G$95,7,FALSE))=TRUE,"0",VLOOKUP($E22,'TT Horseshoe SS-1'!$A$12:$G$95,7,FALSE))</f>
        <v>0</v>
      </c>
      <c r="H22" s="25" t="str">
        <f>IF(ISNA(VLOOKUP($E22,'TT Horseshoe SS-2'!$A$12:$G$95,7,FALSE))=TRUE,"0",VLOOKUP($E22,'TT Horseshoe SS-2'!$A$12:$G$95,7,FALSE))</f>
        <v>0</v>
      </c>
      <c r="I22" s="25" t="str">
        <f>IF(ISNA(VLOOKUP($E22,'TT MSLM SS-1'!$A$12:$G$95,7,FALSE))=TRUE,"0",VLOOKUP($E22,'TT MSLM SS-1'!$A$12:$G$95,7,FALSE))</f>
        <v>0</v>
      </c>
      <c r="J22" s="25" t="str">
        <f>IF(ISNA(VLOOKUP($E22,'TT MSLM SS-2'!$A$12:$G$95,7,FALSE))=TRUE,"0",VLOOKUP($E22,'TT MSLM SS-2'!$A$12:$G$95,7,FALSE))</f>
        <v>0</v>
      </c>
      <c r="K22" s="25" t="str">
        <f>IF(ISNA(VLOOKUP($E22,'Prov SS'!$A$12:$G$95,7,FALSE))=TRUE,"0",VLOOKUP($E22,'Prov SS'!$A$12:$G$95,7,FALSE))</f>
        <v>0</v>
      </c>
      <c r="L22" s="25" t="str">
        <f>IF(ISNA(VLOOKUP($E22,'Prov BA'!$A$12:$G$95,7,FALSE))=TRUE,"0",VLOOKUP($E22,'Prov BA'!$A$12:$G$95,7,FALSE))</f>
        <v>0</v>
      </c>
      <c r="M22" s="2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6"/>
      <c r="AA22" s="26"/>
      <c r="AB22" s="26"/>
      <c r="AC22" s="26"/>
      <c r="AD22" s="26"/>
    </row>
    <row r="23" spans="1:30" s="27" customFormat="1" ht="19" customHeight="1" x14ac:dyDescent="0.15">
      <c r="A23" s="68"/>
      <c r="B23" s="64"/>
      <c r="C23" s="64"/>
      <c r="D23" s="64"/>
      <c r="E23" s="65"/>
      <c r="F23" s="93" t="str">
        <f>IF(ISNA(VLOOKUP($E23,'Ontario Rankings'!$E$6:$M$153,3,FALSE))=TRUE,"0",VLOOKUP($E23,'Ontario Rankings'!$E$6:$M$153,3,FALSE))</f>
        <v>0</v>
      </c>
      <c r="G23" s="25" t="str">
        <f>IF(ISNA(VLOOKUP($E23,'TT Horseshoe SS-1'!$A$12:$G$95,7,FALSE))=TRUE,"0",VLOOKUP($E23,'TT Horseshoe SS-1'!$A$12:$G$95,7,FALSE))</f>
        <v>0</v>
      </c>
      <c r="H23" s="25" t="str">
        <f>IF(ISNA(VLOOKUP($E23,'TT Horseshoe SS-2'!$A$12:$G$95,7,FALSE))=TRUE,"0",VLOOKUP($E23,'TT Horseshoe SS-2'!$A$12:$G$95,7,FALSE))</f>
        <v>0</v>
      </c>
      <c r="I23" s="25" t="str">
        <f>IF(ISNA(VLOOKUP($E23,'TT MSLM SS-1'!$A$12:$G$95,7,FALSE))=TRUE,"0",VLOOKUP($E23,'TT MSLM SS-1'!$A$12:$G$95,7,FALSE))</f>
        <v>0</v>
      </c>
      <c r="J23" s="25" t="str">
        <f>IF(ISNA(VLOOKUP($E23,'TT MSLM SS-2'!$A$12:$G$95,7,FALSE))=TRUE,"0",VLOOKUP($E23,'TT MSLM SS-2'!$A$12:$G$95,7,FALSE))</f>
        <v>0</v>
      </c>
      <c r="K23" s="25" t="str">
        <f>IF(ISNA(VLOOKUP($E23,'Prov SS'!$A$12:$G$95,7,FALSE))=TRUE,"0",VLOOKUP($E23,'Prov SS'!$A$12:$G$95,7,FALSE))</f>
        <v>0</v>
      </c>
      <c r="L23" s="25" t="str">
        <f>IF(ISNA(VLOOKUP($E23,'Prov BA'!$A$12:$G$95,7,FALSE))=TRUE,"0",VLOOKUP($E23,'Prov BA'!$A$12:$G$95,7,FALSE))</f>
        <v>0</v>
      </c>
      <c r="M23" s="26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6"/>
      <c r="AA23" s="26"/>
      <c r="AB23" s="26"/>
      <c r="AC23" s="26"/>
      <c r="AD23" s="26"/>
    </row>
    <row r="24" spans="1:30" ht="19" customHeight="1" x14ac:dyDescent="0.15">
      <c r="A24" s="63"/>
      <c r="B24" s="64"/>
      <c r="C24" s="64"/>
      <c r="D24" s="64"/>
      <c r="E24" s="65"/>
      <c r="F24" s="93" t="str">
        <f>IF(ISNA(VLOOKUP($E24,'Ontario Rankings'!$E$6:$M$153,3,FALSE))=TRUE,"0",VLOOKUP($E24,'Ontario Rankings'!$E$6:$M$153,3,FALSE))</f>
        <v>0</v>
      </c>
      <c r="G24" s="25" t="str">
        <f>IF(ISNA(VLOOKUP($E24,'TT Horseshoe SS-1'!$A$12:$G$95,7,FALSE))=TRUE,"0",VLOOKUP($E24,'TT Horseshoe SS-1'!$A$12:$G$95,7,FALSE))</f>
        <v>0</v>
      </c>
      <c r="H24" s="25" t="str">
        <f>IF(ISNA(VLOOKUP($E24,'TT Horseshoe SS-2'!$A$12:$G$95,7,FALSE))=TRUE,"0",VLOOKUP($E24,'TT Horseshoe SS-2'!$A$12:$G$95,7,FALSE))</f>
        <v>0</v>
      </c>
      <c r="I24" s="25" t="str">
        <f>IF(ISNA(VLOOKUP($E24,'TT MSLM SS-1'!$A$12:$G$95,7,FALSE))=TRUE,"0",VLOOKUP($E24,'TT MSLM SS-1'!$A$12:$G$95,7,FALSE))</f>
        <v>0</v>
      </c>
      <c r="J24" s="25" t="str">
        <f>IF(ISNA(VLOOKUP($E24,'TT MSLM SS-2'!$A$12:$G$95,7,FALSE))=TRUE,"0",VLOOKUP($E24,'TT MSLM SS-2'!$A$12:$G$95,7,FALSE))</f>
        <v>0</v>
      </c>
      <c r="K24" s="25" t="str">
        <f>IF(ISNA(VLOOKUP($E24,'Prov SS'!$A$12:$G$95,7,FALSE))=TRUE,"0",VLOOKUP($E24,'Prov SS'!$A$12:$G$95,7,FALSE))</f>
        <v>0</v>
      </c>
      <c r="L24" s="25" t="str">
        <f>IF(ISNA(VLOOKUP($E24,'Prov BA'!$A$12:$G$95,7,FALSE))=TRUE,"0",VLOOKUP($E24,'Prov BA'!$A$12:$G$95,7,FALSE))</f>
        <v>0</v>
      </c>
      <c r="M24" s="26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26"/>
      <c r="AA24" s="26"/>
      <c r="AB24" s="26"/>
      <c r="AC24" s="26"/>
      <c r="AD24" s="26"/>
    </row>
    <row r="25" spans="1:30" s="27" customFormat="1" ht="19" customHeight="1" x14ac:dyDescent="0.15">
      <c r="A25" s="63"/>
      <c r="B25" s="64"/>
      <c r="C25" s="64"/>
      <c r="D25" s="64"/>
      <c r="E25" s="65"/>
      <c r="F25" s="93" t="str">
        <f>IF(ISNA(VLOOKUP($E25,'Ontario Rankings'!$E$6:$M$153,3,FALSE))=TRUE,"0",VLOOKUP($E25,'Ontario Rankings'!$E$6:$M$153,3,FALSE))</f>
        <v>0</v>
      </c>
      <c r="G25" s="25" t="str">
        <f>IF(ISNA(VLOOKUP($E25,'TT Horseshoe SS-1'!$A$12:$G$95,7,FALSE))=TRUE,"0",VLOOKUP($E25,'TT Horseshoe SS-1'!$A$12:$G$95,7,FALSE))</f>
        <v>0</v>
      </c>
      <c r="H25" s="25" t="str">
        <f>IF(ISNA(VLOOKUP($E25,'TT Horseshoe SS-2'!$A$12:$G$95,7,FALSE))=TRUE,"0",VLOOKUP($E25,'TT Horseshoe SS-2'!$A$12:$G$95,7,FALSE))</f>
        <v>0</v>
      </c>
      <c r="I25" s="25" t="str">
        <f>IF(ISNA(VLOOKUP($E25,'TT MSLM SS-1'!$A$12:$G$95,7,FALSE))=TRUE,"0",VLOOKUP($E25,'TT MSLM SS-1'!$A$12:$G$95,7,FALSE))</f>
        <v>0</v>
      </c>
      <c r="J25" s="25" t="str">
        <f>IF(ISNA(VLOOKUP($E25,'TT MSLM SS-2'!$A$12:$G$95,7,FALSE))=TRUE,"0",VLOOKUP($E25,'TT MSLM SS-2'!$A$12:$G$95,7,FALSE))</f>
        <v>0</v>
      </c>
      <c r="K25" s="25" t="str">
        <f>IF(ISNA(VLOOKUP($E25,'Prov SS'!$A$12:$G$95,7,FALSE))=TRUE,"0",VLOOKUP($E25,'Prov SS'!$A$12:$G$95,7,FALSE))</f>
        <v>0</v>
      </c>
      <c r="L25" s="25" t="str">
        <f>IF(ISNA(VLOOKUP($E25,'Prov BA'!$A$12:$G$95,7,FALSE))=TRUE,"0",VLOOKUP($E25,'Prov BA'!$A$12:$G$95,7,FALSE))</f>
        <v>0</v>
      </c>
      <c r="M25" s="26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6"/>
      <c r="Z25" s="26"/>
      <c r="AA25" s="26"/>
      <c r="AB25" s="26"/>
      <c r="AC25" s="26"/>
      <c r="AD25" s="26"/>
    </row>
    <row r="26" spans="1:30" ht="19" customHeight="1" x14ac:dyDescent="0.15">
      <c r="A26" s="63"/>
      <c r="B26" s="64"/>
      <c r="C26" s="64"/>
      <c r="D26" s="64"/>
      <c r="E26" s="65"/>
      <c r="F26" s="93" t="str">
        <f>IF(ISNA(VLOOKUP($E26,'Ontario Rankings'!$E$6:$M$153,3,FALSE))=TRUE,"0",VLOOKUP($E26,'Ontario Rankings'!$E$6:$M$153,3,FALSE))</f>
        <v>0</v>
      </c>
      <c r="G26" s="25" t="str">
        <f>IF(ISNA(VLOOKUP($E26,'TT Horseshoe SS-1'!$A$12:$G$95,7,FALSE))=TRUE,"0",VLOOKUP($E26,'TT Horseshoe SS-1'!$A$12:$G$95,7,FALSE))</f>
        <v>0</v>
      </c>
      <c r="H26" s="25" t="str">
        <f>IF(ISNA(VLOOKUP($E26,'TT Horseshoe SS-2'!$A$12:$G$95,7,FALSE))=TRUE,"0",VLOOKUP($E26,'TT Horseshoe SS-2'!$A$12:$G$95,7,FALSE))</f>
        <v>0</v>
      </c>
      <c r="I26" s="25" t="str">
        <f>IF(ISNA(VLOOKUP($E26,'TT MSLM SS-1'!$A$12:$G$95,7,FALSE))=TRUE,"0",VLOOKUP($E26,'TT MSLM SS-1'!$A$12:$G$95,7,FALSE))</f>
        <v>0</v>
      </c>
      <c r="J26" s="25" t="str">
        <f>IF(ISNA(VLOOKUP($E26,'TT MSLM SS-2'!$A$12:$G$95,7,FALSE))=TRUE,"0",VLOOKUP($E26,'TT MSLM SS-2'!$A$12:$G$95,7,FALSE))</f>
        <v>0</v>
      </c>
      <c r="K26" s="25" t="str">
        <f>IF(ISNA(VLOOKUP($E26,'Prov SS'!$A$12:$G$95,7,FALSE))=TRUE,"0",VLOOKUP($E26,'Prov SS'!$A$12:$G$95,7,FALSE))</f>
        <v>0</v>
      </c>
      <c r="L26" s="25" t="str">
        <f>IF(ISNA(VLOOKUP($E26,'Prov BA'!$A$12:$G$95,7,FALSE))=TRUE,"0",VLOOKUP($E26,'Prov BA'!$A$12:$G$95,7,FALSE))</f>
        <v>0</v>
      </c>
      <c r="M26" s="26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6"/>
      <c r="AA26" s="26"/>
      <c r="AB26" s="26"/>
      <c r="AC26" s="26"/>
      <c r="AD26" s="26"/>
    </row>
    <row r="27" spans="1:30" ht="19" customHeight="1" x14ac:dyDescent="0.15">
      <c r="A27" s="68"/>
      <c r="B27" s="64"/>
      <c r="C27" s="64"/>
      <c r="D27" s="64"/>
      <c r="E27" s="65"/>
      <c r="F27" s="93" t="str">
        <f>IF(ISNA(VLOOKUP($E27,'Ontario Rankings'!$E$6:$M$153,3,FALSE))=TRUE,"0",VLOOKUP($E27,'Ontario Rankings'!$E$6:$M$153,3,FALSE))</f>
        <v>0</v>
      </c>
      <c r="G27" s="25" t="str">
        <f>IF(ISNA(VLOOKUP($E27,'TT Horseshoe SS-1'!$A$12:$G$95,7,FALSE))=TRUE,"0",VLOOKUP($E27,'TT Horseshoe SS-1'!$A$12:$G$95,7,FALSE))</f>
        <v>0</v>
      </c>
      <c r="H27" s="25" t="str">
        <f>IF(ISNA(VLOOKUP($E27,'TT Horseshoe SS-2'!$A$12:$G$95,7,FALSE))=TRUE,"0",VLOOKUP($E27,'TT Horseshoe SS-2'!$A$12:$G$95,7,FALSE))</f>
        <v>0</v>
      </c>
      <c r="I27" s="25" t="str">
        <f>IF(ISNA(VLOOKUP($E27,'TT MSLM SS-1'!$A$12:$G$95,7,FALSE))=TRUE,"0",VLOOKUP($E27,'TT MSLM SS-1'!$A$12:$G$95,7,FALSE))</f>
        <v>0</v>
      </c>
      <c r="J27" s="25" t="str">
        <f>IF(ISNA(VLOOKUP($E27,'TT MSLM SS-2'!$A$12:$G$95,7,FALSE))=TRUE,"0",VLOOKUP($E27,'TT MSLM SS-2'!$A$12:$G$95,7,FALSE))</f>
        <v>0</v>
      </c>
      <c r="K27" s="25" t="str">
        <f>IF(ISNA(VLOOKUP($E27,'Prov SS'!$A$12:$G$95,7,FALSE))=TRUE,"0",VLOOKUP($E27,'Prov SS'!$A$12:$G$95,7,FALSE))</f>
        <v>0</v>
      </c>
      <c r="L27" s="25" t="str">
        <f>IF(ISNA(VLOOKUP($E27,'Prov BA'!$A$12:$G$95,7,FALSE))=TRUE,"0",VLOOKUP($E27,'Prov BA'!$A$12:$G$95,7,FALSE))</f>
        <v>0</v>
      </c>
      <c r="M27" s="26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6"/>
      <c r="AA27" s="26"/>
      <c r="AB27" s="26"/>
      <c r="AC27" s="26"/>
      <c r="AD27" s="26"/>
    </row>
    <row r="28" spans="1:30" s="90" customFormat="1" x14ac:dyDescent="0.15">
      <c r="A28" s="38"/>
      <c r="B28" s="38"/>
      <c r="C28" s="38"/>
      <c r="D28" s="38"/>
      <c r="E28" s="38"/>
      <c r="F28" s="38"/>
      <c r="G28" s="89"/>
      <c r="H28" s="89"/>
      <c r="I28" s="27"/>
      <c r="J28" s="89"/>
      <c r="K28" s="27"/>
      <c r="L28" s="89"/>
      <c r="M28" s="89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89"/>
      <c r="Z28" s="89"/>
      <c r="AA28" s="89"/>
      <c r="AB28" s="89"/>
      <c r="AC28" s="89"/>
      <c r="AD28" s="89"/>
    </row>
    <row r="29" spans="1:30" s="90" customFormat="1" x14ac:dyDescent="0.15">
      <c r="A29" s="38"/>
      <c r="B29" s="38"/>
      <c r="C29" s="38"/>
      <c r="D29" s="38"/>
      <c r="E29" s="38"/>
      <c r="F29" s="38"/>
      <c r="G29" s="89"/>
      <c r="H29" s="89"/>
      <c r="I29" s="27"/>
      <c r="J29" s="89"/>
      <c r="K29" s="27"/>
      <c r="L29" s="89"/>
      <c r="M29" s="89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89"/>
      <c r="Z29" s="89"/>
      <c r="AA29" s="89"/>
      <c r="AB29" s="89"/>
      <c r="AC29" s="89"/>
      <c r="AD29" s="89"/>
    </row>
    <row r="30" spans="1:30" s="90" customFormat="1" x14ac:dyDescent="0.15">
      <c r="A30" s="38"/>
      <c r="B30" s="38"/>
      <c r="C30" s="38"/>
      <c r="D30" s="38"/>
      <c r="E30" s="38"/>
      <c r="F30" s="38"/>
      <c r="G30" s="89"/>
      <c r="H30" s="89"/>
      <c r="I30" s="27"/>
      <c r="J30" s="89"/>
      <c r="K30" s="27"/>
      <c r="L30" s="89"/>
      <c r="M30" s="89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89"/>
      <c r="Z30" s="89"/>
      <c r="AA30" s="89"/>
      <c r="AB30" s="89"/>
      <c r="AC30" s="89"/>
      <c r="AD30" s="89"/>
    </row>
    <row r="31" spans="1:30" s="90" customFormat="1" x14ac:dyDescent="0.15">
      <c r="A31" s="38"/>
      <c r="B31" s="38"/>
      <c r="C31" s="38"/>
      <c r="D31" s="38"/>
      <c r="E31" s="38"/>
      <c r="F31" s="38"/>
      <c r="G31" s="89"/>
      <c r="H31" s="89"/>
      <c r="I31" s="27"/>
      <c r="J31" s="89"/>
      <c r="K31" s="27"/>
      <c r="L31" s="89"/>
      <c r="M31" s="89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89"/>
      <c r="Z31" s="89"/>
      <c r="AA31" s="89"/>
      <c r="AB31" s="89"/>
      <c r="AC31" s="89"/>
      <c r="AD31" s="89"/>
    </row>
  </sheetData>
  <mergeCells count="1">
    <mergeCell ref="A1:F6"/>
  </mergeCells>
  <conditionalFormatting sqref="E20:E27">
    <cfRule type="duplicateValues" dxfId="448" priority="27"/>
    <cfRule type="duplicateValues" dxfId="447" priority="28"/>
    <cfRule type="duplicateValues" dxfId="446" priority="29"/>
    <cfRule type="duplicateValues" dxfId="445" priority="30"/>
    <cfRule type="duplicateValues" dxfId="444" priority="31"/>
  </conditionalFormatting>
  <conditionalFormatting sqref="E26">
    <cfRule type="duplicateValues" dxfId="443" priority="26"/>
  </conditionalFormatting>
  <conditionalFormatting sqref="E12:E18">
    <cfRule type="duplicateValues" dxfId="9" priority="6"/>
    <cfRule type="duplicateValues" dxfId="8" priority="7"/>
  </conditionalFormatting>
  <conditionalFormatting sqref="E12:E18">
    <cfRule type="duplicateValues" dxfId="7" priority="8"/>
    <cfRule type="duplicateValues" dxfId="6" priority="9"/>
    <cfRule type="duplicateValues" dxfId="5" priority="10"/>
  </conditionalFormatting>
  <conditionalFormatting sqref="E19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39876-5DC0-594A-A562-3FEFEBE8792F}">
  <dimension ref="A1:N60"/>
  <sheetViews>
    <sheetView tabSelected="1" workbookViewId="0">
      <selection activeCell="D19" sqref="D19"/>
    </sheetView>
  </sheetViews>
  <sheetFormatPr baseColWidth="10" defaultColWidth="10.6640625" defaultRowHeight="14" x14ac:dyDescent="0.15"/>
  <cols>
    <col min="1" max="1" width="17.1640625" style="1" customWidth="1"/>
    <col min="2" max="2" width="10.5" style="15" customWidth="1"/>
    <col min="3" max="4" width="10.5" style="1" customWidth="1"/>
    <col min="5" max="5" width="10.5" style="15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3" width="17.5" style="1" customWidth="1"/>
    <col min="14" max="16384" width="10.6640625" style="1"/>
  </cols>
  <sheetData>
    <row r="1" spans="1:14" ht="15" customHeight="1" x14ac:dyDescent="0.15">
      <c r="A1" s="172" t="s">
        <v>132</v>
      </c>
      <c r="B1" s="173"/>
      <c r="C1" s="173"/>
      <c r="D1" s="173"/>
      <c r="E1" s="173"/>
      <c r="F1" s="173"/>
      <c r="G1" s="174"/>
      <c r="I1" s="1"/>
      <c r="J1" s="178" t="s">
        <v>122</v>
      </c>
      <c r="K1" s="179"/>
      <c r="L1" s="1"/>
    </row>
    <row r="2" spans="1:14" ht="15" customHeight="1" x14ac:dyDescent="0.15">
      <c r="A2" s="175"/>
      <c r="B2" s="176"/>
      <c r="C2" s="176"/>
      <c r="D2" s="176"/>
      <c r="E2" s="176"/>
      <c r="F2" s="176"/>
      <c r="G2" s="177"/>
      <c r="I2" s="1"/>
      <c r="J2" s="117" t="s">
        <v>130</v>
      </c>
      <c r="K2" s="120">
        <v>150</v>
      </c>
      <c r="L2" s="1"/>
    </row>
    <row r="3" spans="1:14" ht="15" customHeight="1" x14ac:dyDescent="0.15">
      <c r="A3" s="133" t="s">
        <v>114</v>
      </c>
      <c r="B3" s="180" t="s">
        <v>157</v>
      </c>
      <c r="C3" s="181"/>
      <c r="D3" s="124"/>
      <c r="E3" s="127"/>
      <c r="F3" s="124"/>
      <c r="G3" s="130"/>
      <c r="I3" s="1"/>
      <c r="J3" s="118" t="s">
        <v>116</v>
      </c>
      <c r="K3" s="119">
        <v>7</v>
      </c>
      <c r="L3" s="1"/>
      <c r="M3" s="52"/>
      <c r="N3" s="153"/>
    </row>
    <row r="4" spans="1:14" ht="15" customHeight="1" x14ac:dyDescent="0.15">
      <c r="A4" s="122" t="s">
        <v>115</v>
      </c>
      <c r="B4" s="141" t="s">
        <v>158</v>
      </c>
      <c r="C4" s="142"/>
      <c r="D4" s="124"/>
      <c r="E4" s="127"/>
      <c r="F4" s="124"/>
      <c r="G4" s="130"/>
      <c r="I4" s="1"/>
      <c r="J4" s="157">
        <v>1</v>
      </c>
      <c r="K4" s="31">
        <f>K2</f>
        <v>150</v>
      </c>
      <c r="L4" s="1"/>
      <c r="N4" s="153"/>
    </row>
    <row r="5" spans="1:14" ht="15" customHeight="1" x14ac:dyDescent="0.15">
      <c r="A5" s="122" t="s">
        <v>117</v>
      </c>
      <c r="B5" s="158" t="s">
        <v>160</v>
      </c>
      <c r="C5" s="142"/>
      <c r="D5" s="126"/>
      <c r="E5" s="128"/>
      <c r="F5" s="128"/>
      <c r="G5" s="130"/>
      <c r="I5" s="1"/>
      <c r="J5" s="157">
        <v>2</v>
      </c>
      <c r="K5" s="31">
        <f>K4-(K$4-30)/(K$3-1)</f>
        <v>130</v>
      </c>
      <c r="L5" s="1"/>
      <c r="N5" s="153"/>
    </row>
    <row r="6" spans="1:14" ht="15" customHeight="1" x14ac:dyDescent="0.15">
      <c r="A6" s="122" t="s">
        <v>118</v>
      </c>
      <c r="B6" s="141" t="s">
        <v>161</v>
      </c>
      <c r="C6" s="142"/>
      <c r="D6" s="126"/>
      <c r="E6" s="129"/>
      <c r="F6" s="126"/>
      <c r="G6" s="130"/>
      <c r="I6" s="1"/>
      <c r="J6" s="157">
        <v>3</v>
      </c>
      <c r="K6" s="31">
        <f t="shared" ref="K6:K10" si="0">K5-(K$4-30)/(K$3-1)</f>
        <v>110</v>
      </c>
      <c r="L6" s="1"/>
      <c r="N6" s="153"/>
    </row>
    <row r="7" spans="1:14" ht="15" customHeight="1" x14ac:dyDescent="0.15">
      <c r="A7" s="122" t="s">
        <v>119</v>
      </c>
      <c r="B7" s="143" t="s">
        <v>149</v>
      </c>
      <c r="C7" s="144"/>
      <c r="D7" s="125"/>
      <c r="E7" s="131"/>
      <c r="F7" s="125"/>
      <c r="G7" s="132"/>
      <c r="I7" s="1"/>
      <c r="J7" s="157">
        <v>4</v>
      </c>
      <c r="K7" s="31">
        <f t="shared" si="0"/>
        <v>90</v>
      </c>
      <c r="L7" s="1"/>
      <c r="N7" s="153"/>
    </row>
    <row r="8" spans="1:14" ht="15" customHeight="1" x14ac:dyDescent="0.15">
      <c r="A8" s="123" t="s">
        <v>120</v>
      </c>
      <c r="B8" s="182" t="s">
        <v>121</v>
      </c>
      <c r="C8" s="182"/>
      <c r="D8" s="182" t="s">
        <v>122</v>
      </c>
      <c r="E8" s="182"/>
      <c r="F8" s="183" t="s">
        <v>131</v>
      </c>
      <c r="G8" s="138" t="s">
        <v>123</v>
      </c>
      <c r="I8" s="1"/>
      <c r="J8" s="157">
        <v>5</v>
      </c>
      <c r="K8" s="31">
        <f t="shared" si="0"/>
        <v>70</v>
      </c>
      <c r="L8" s="1"/>
      <c r="N8" s="153"/>
    </row>
    <row r="9" spans="1:14" ht="15" customHeight="1" x14ac:dyDescent="0.15">
      <c r="A9" s="186" t="s">
        <v>124</v>
      </c>
      <c r="B9" s="187" t="s">
        <v>130</v>
      </c>
      <c r="C9" s="187"/>
      <c r="D9" s="187" t="s">
        <v>130</v>
      </c>
      <c r="E9" s="187"/>
      <c r="F9" s="184"/>
      <c r="G9" s="188" t="s">
        <v>137</v>
      </c>
      <c r="I9" s="1"/>
      <c r="J9" s="157">
        <v>6</v>
      </c>
      <c r="K9" s="31">
        <f t="shared" si="0"/>
        <v>50</v>
      </c>
      <c r="L9" s="1"/>
      <c r="N9" s="153"/>
    </row>
    <row r="10" spans="1:14" ht="15" customHeight="1" x14ac:dyDescent="0.15">
      <c r="A10" s="186"/>
      <c r="B10" s="169">
        <v>0</v>
      </c>
      <c r="C10" s="169"/>
      <c r="D10" s="169">
        <f>K2</f>
        <v>150</v>
      </c>
      <c r="E10" s="169"/>
      <c r="F10" s="185"/>
      <c r="G10" s="188"/>
      <c r="I10" s="1"/>
      <c r="J10" s="157">
        <v>7</v>
      </c>
      <c r="K10" s="31">
        <f t="shared" si="0"/>
        <v>30</v>
      </c>
      <c r="L10" s="1"/>
      <c r="N10" s="153"/>
    </row>
    <row r="11" spans="1:14" ht="15" customHeight="1" x14ac:dyDescent="0.15">
      <c r="A11" s="123"/>
      <c r="B11" s="115" t="s">
        <v>123</v>
      </c>
      <c r="C11" s="116" t="s">
        <v>129</v>
      </c>
      <c r="D11" s="116" t="s">
        <v>123</v>
      </c>
      <c r="E11" s="116" t="s">
        <v>129</v>
      </c>
      <c r="F11" s="121" t="s">
        <v>125</v>
      </c>
      <c r="G11" s="116">
        <f>K3</f>
        <v>7</v>
      </c>
      <c r="I11" s="1"/>
      <c r="J11" s="157"/>
      <c r="K11" s="31"/>
      <c r="L11" s="1"/>
      <c r="N11" s="153"/>
    </row>
    <row r="12" spans="1:14" ht="15" customHeight="1" x14ac:dyDescent="0.15">
      <c r="A12" s="82" t="s">
        <v>155</v>
      </c>
      <c r="B12" s="170" t="s">
        <v>135</v>
      </c>
      <c r="C12" s="171"/>
      <c r="D12" s="34">
        <v>1</v>
      </c>
      <c r="E12" s="81">
        <f>_xlfn.IFNA(VLOOKUP(D12,$J$4:$K$110,2,FALSE),"0")</f>
        <v>150</v>
      </c>
      <c r="F12" s="83">
        <f>IFERROR(LARGE((C12,E12),1),"0")</f>
        <v>150</v>
      </c>
      <c r="G12" s="139">
        <f>D12</f>
        <v>1</v>
      </c>
      <c r="I12" s="1"/>
      <c r="J12" s="157"/>
      <c r="K12" s="31"/>
      <c r="L12" s="1"/>
    </row>
    <row r="13" spans="1:14" ht="15" customHeight="1" x14ac:dyDescent="0.15">
      <c r="A13" s="82" t="s">
        <v>144</v>
      </c>
      <c r="B13" s="134"/>
      <c r="C13" s="135"/>
      <c r="D13" s="34">
        <v>2</v>
      </c>
      <c r="E13" s="81">
        <f t="shared" ref="E13:E26" si="1">_xlfn.IFNA(VLOOKUP(D13,$J$4:$K$110,2,FALSE),"0")</f>
        <v>130</v>
      </c>
      <c r="F13" s="83">
        <f>IFERROR(LARGE((C13,E13),1),"0")</f>
        <v>130</v>
      </c>
      <c r="G13" s="139">
        <f t="shared" ref="G13:G26" si="2">D13</f>
        <v>2</v>
      </c>
      <c r="H13" s="15"/>
      <c r="I13" s="1"/>
      <c r="J13" s="157" t="s">
        <v>126</v>
      </c>
      <c r="K13" s="31">
        <v>0</v>
      </c>
      <c r="L13" s="1"/>
    </row>
    <row r="14" spans="1:14" ht="15" customHeight="1" x14ac:dyDescent="0.15">
      <c r="A14" s="65" t="s">
        <v>145</v>
      </c>
      <c r="B14" s="134"/>
      <c r="C14" s="135"/>
      <c r="D14" s="34">
        <v>3</v>
      </c>
      <c r="E14" s="81">
        <f t="shared" si="1"/>
        <v>110</v>
      </c>
      <c r="F14" s="83">
        <f>IFERROR(LARGE((C14,E14),1),"0")</f>
        <v>110</v>
      </c>
      <c r="G14" s="139">
        <f t="shared" si="2"/>
        <v>3</v>
      </c>
      <c r="H14" s="15"/>
      <c r="I14" s="1"/>
      <c r="J14" s="29"/>
      <c r="K14" s="31"/>
      <c r="L14" s="1"/>
    </row>
    <row r="15" spans="1:14" ht="15" customHeight="1" x14ac:dyDescent="0.15">
      <c r="A15" s="82" t="s">
        <v>148</v>
      </c>
      <c r="B15" s="134"/>
      <c r="C15" s="135"/>
      <c r="D15" s="34">
        <v>4</v>
      </c>
      <c r="E15" s="81">
        <f t="shared" si="1"/>
        <v>90</v>
      </c>
      <c r="F15" s="83">
        <f>IFERROR(LARGE((C15,E15),1),"0")</f>
        <v>90</v>
      </c>
      <c r="G15" s="139">
        <f t="shared" si="2"/>
        <v>4</v>
      </c>
      <c r="H15" s="15"/>
      <c r="I15" s="1"/>
      <c r="L15" s="1"/>
    </row>
    <row r="16" spans="1:14" ht="15" customHeight="1" x14ac:dyDescent="0.15">
      <c r="A16" s="65" t="s">
        <v>147</v>
      </c>
      <c r="B16" s="134"/>
      <c r="C16" s="135"/>
      <c r="D16" s="34">
        <v>5</v>
      </c>
      <c r="E16" s="81">
        <f t="shared" si="1"/>
        <v>70</v>
      </c>
      <c r="F16" s="83">
        <f>IFERROR(LARGE((C16,E16),1),"0")</f>
        <v>70</v>
      </c>
      <c r="G16" s="139">
        <f t="shared" si="2"/>
        <v>5</v>
      </c>
      <c r="H16" s="15"/>
      <c r="I16" s="1"/>
      <c r="L16" s="1"/>
    </row>
    <row r="17" spans="1:12" x14ac:dyDescent="0.15">
      <c r="A17" s="82" t="s">
        <v>150</v>
      </c>
      <c r="B17" s="134"/>
      <c r="C17" s="135"/>
      <c r="D17" s="7">
        <v>6</v>
      </c>
      <c r="E17" s="81">
        <f t="shared" si="1"/>
        <v>50</v>
      </c>
      <c r="F17" s="83">
        <f>IFERROR(LARGE((C17,E17),1),"0")</f>
        <v>50</v>
      </c>
      <c r="G17" s="139">
        <f t="shared" si="2"/>
        <v>6</v>
      </c>
      <c r="H17" s="15"/>
      <c r="I17" s="1"/>
      <c r="L17" s="1"/>
    </row>
    <row r="18" spans="1:12" x14ac:dyDescent="0.15">
      <c r="A18" s="82" t="s">
        <v>146</v>
      </c>
      <c r="B18" s="134"/>
      <c r="C18" s="135"/>
      <c r="D18" s="34" t="s">
        <v>126</v>
      </c>
      <c r="E18" s="81">
        <f t="shared" si="1"/>
        <v>0</v>
      </c>
      <c r="F18" s="83">
        <f>IFERROR(LARGE((C18,E18),1),"0")</f>
        <v>0</v>
      </c>
      <c r="G18" s="139" t="str">
        <f t="shared" si="2"/>
        <v>DNS</v>
      </c>
      <c r="H18" s="15"/>
      <c r="I18" s="1"/>
      <c r="L18" s="1"/>
    </row>
    <row r="19" spans="1:12" x14ac:dyDescent="0.15">
      <c r="A19" s="65"/>
      <c r="B19" s="134"/>
      <c r="C19" s="135"/>
      <c r="D19" s="81"/>
      <c r="E19" s="81" t="str">
        <f t="shared" si="1"/>
        <v>0</v>
      </c>
      <c r="F19" s="83" t="str">
        <f>IFERROR(LARGE((C19,E19),1),"0")</f>
        <v>0</v>
      </c>
      <c r="G19" s="139">
        <f t="shared" si="2"/>
        <v>0</v>
      </c>
      <c r="H19" s="35"/>
      <c r="I19" s="1"/>
      <c r="L19" s="1"/>
    </row>
    <row r="20" spans="1:12" x14ac:dyDescent="0.15">
      <c r="A20" s="82"/>
      <c r="B20" s="134"/>
      <c r="C20" s="135"/>
      <c r="D20" s="81"/>
      <c r="E20" s="81" t="str">
        <f t="shared" si="1"/>
        <v>0</v>
      </c>
      <c r="F20" s="83" t="str">
        <f>IFERROR(LARGE((C20,E20),1),"0")</f>
        <v>0</v>
      </c>
      <c r="G20" s="139">
        <f t="shared" si="2"/>
        <v>0</v>
      </c>
      <c r="H20" s="35"/>
      <c r="I20" s="1"/>
      <c r="L20" s="1"/>
    </row>
    <row r="21" spans="1:12" x14ac:dyDescent="0.15">
      <c r="A21" s="65"/>
      <c r="B21" s="134"/>
      <c r="C21" s="135"/>
      <c r="D21" s="81"/>
      <c r="E21" s="81" t="str">
        <f t="shared" si="1"/>
        <v>0</v>
      </c>
      <c r="F21" s="83" t="str">
        <f>IFERROR(LARGE((C21,E21),1),"0")</f>
        <v>0</v>
      </c>
      <c r="G21" s="139">
        <f t="shared" si="2"/>
        <v>0</v>
      </c>
      <c r="H21" s="35"/>
      <c r="I21" s="1"/>
      <c r="L21" s="1"/>
    </row>
    <row r="22" spans="1:12" x14ac:dyDescent="0.15">
      <c r="A22" s="82"/>
      <c r="B22" s="134"/>
      <c r="C22" s="135"/>
      <c r="D22" s="81"/>
      <c r="E22" s="81" t="str">
        <f t="shared" si="1"/>
        <v>0</v>
      </c>
      <c r="F22" s="83" t="str">
        <f>IFERROR(LARGE((C22,E22),1),"0")</f>
        <v>0</v>
      </c>
      <c r="G22" s="139">
        <f t="shared" si="2"/>
        <v>0</v>
      </c>
      <c r="H22" s="37"/>
      <c r="I22" s="1"/>
      <c r="L22" s="1"/>
    </row>
    <row r="23" spans="1:12" x14ac:dyDescent="0.15">
      <c r="A23" s="82"/>
      <c r="B23" s="134"/>
      <c r="C23" s="135"/>
      <c r="D23" s="81"/>
      <c r="E23" s="81" t="str">
        <f t="shared" si="1"/>
        <v>0</v>
      </c>
      <c r="F23" s="83" t="str">
        <f>IFERROR(LARGE((C23,E23),1),"0")</f>
        <v>0</v>
      </c>
      <c r="G23" s="139">
        <f t="shared" si="2"/>
        <v>0</v>
      </c>
      <c r="H23" s="35"/>
      <c r="I23" s="1"/>
      <c r="L23" s="1"/>
    </row>
    <row r="24" spans="1:12" x14ac:dyDescent="0.15">
      <c r="A24" s="65"/>
      <c r="B24" s="134"/>
      <c r="C24" s="135"/>
      <c r="D24" s="81"/>
      <c r="E24" s="81" t="str">
        <f t="shared" si="1"/>
        <v>0</v>
      </c>
      <c r="F24" s="83" t="str">
        <f>IFERROR(LARGE((C24,E24),1),"0")</f>
        <v>0</v>
      </c>
      <c r="G24" s="139">
        <f t="shared" si="2"/>
        <v>0</v>
      </c>
      <c r="H24" s="35"/>
      <c r="I24" s="1"/>
      <c r="L24" s="1"/>
    </row>
    <row r="25" spans="1:12" x14ac:dyDescent="0.15">
      <c r="A25" s="82"/>
      <c r="B25" s="134"/>
      <c r="C25" s="135"/>
      <c r="D25" s="81"/>
      <c r="E25" s="81" t="str">
        <f t="shared" si="1"/>
        <v>0</v>
      </c>
      <c r="F25" s="83" t="str">
        <f>IFERROR(LARGE((C25,E25),1),"0")</f>
        <v>0</v>
      </c>
      <c r="G25" s="139">
        <f t="shared" si="2"/>
        <v>0</v>
      </c>
      <c r="H25" s="35"/>
      <c r="I25" s="1"/>
      <c r="L25" s="1"/>
    </row>
    <row r="26" spans="1:12" x14ac:dyDescent="0.15">
      <c r="A26" s="65"/>
      <c r="B26" s="136"/>
      <c r="C26" s="137"/>
      <c r="D26" s="81"/>
      <c r="E26" s="81" t="str">
        <f t="shared" si="1"/>
        <v>0</v>
      </c>
      <c r="F26" s="83" t="str">
        <f>IFERROR(LARGE((C26,E26),1),"0")</f>
        <v>0</v>
      </c>
      <c r="G26" s="139">
        <f t="shared" si="2"/>
        <v>0</v>
      </c>
      <c r="H26" s="35"/>
      <c r="I26" s="1"/>
      <c r="L26" s="1"/>
    </row>
    <row r="27" spans="1:12" x14ac:dyDescent="0.15">
      <c r="H27" s="35"/>
      <c r="I27" s="1"/>
      <c r="L27" s="1"/>
    </row>
    <row r="28" spans="1:12" x14ac:dyDescent="0.15">
      <c r="H28" s="35"/>
      <c r="I28" s="1"/>
      <c r="L28" s="1"/>
    </row>
    <row r="29" spans="1:12" x14ac:dyDescent="0.15">
      <c r="H29" s="15"/>
      <c r="I29" s="1"/>
      <c r="L29" s="1"/>
    </row>
    <row r="30" spans="1:12" x14ac:dyDescent="0.15">
      <c r="H30" s="15"/>
      <c r="I30" s="1"/>
      <c r="L30" s="1"/>
    </row>
    <row r="31" spans="1:12" x14ac:dyDescent="0.15">
      <c r="H31" s="15"/>
      <c r="I31" s="1"/>
      <c r="L31" s="1"/>
    </row>
    <row r="32" spans="1:12" x14ac:dyDescent="0.15">
      <c r="H32" s="15"/>
      <c r="I32" s="1"/>
      <c r="L32" s="1"/>
    </row>
    <row r="33" spans="9:12" x14ac:dyDescent="0.15">
      <c r="I33" s="1"/>
      <c r="L33" s="1"/>
    </row>
    <row r="34" spans="9:12" x14ac:dyDescent="0.15">
      <c r="I34" s="1"/>
      <c r="L34" s="1"/>
    </row>
    <row r="35" spans="9:12" x14ac:dyDescent="0.15">
      <c r="I35" s="1"/>
      <c r="L35" s="1"/>
    </row>
    <row r="36" spans="9:12" x14ac:dyDescent="0.15">
      <c r="I36" s="1"/>
      <c r="L36" s="1"/>
    </row>
    <row r="37" spans="9:12" x14ac:dyDescent="0.15">
      <c r="I37" s="1"/>
      <c r="L37" s="1"/>
    </row>
    <row r="38" spans="9:12" x14ac:dyDescent="0.15">
      <c r="I38" s="1"/>
      <c r="L38" s="1"/>
    </row>
    <row r="39" spans="9:12" x14ac:dyDescent="0.15">
      <c r="I39" s="1"/>
      <c r="L39" s="1"/>
    </row>
    <row r="40" spans="9:12" x14ac:dyDescent="0.15">
      <c r="I40" s="1"/>
      <c r="L40" s="1"/>
    </row>
    <row r="41" spans="9:12" x14ac:dyDescent="0.15">
      <c r="I41" s="1"/>
      <c r="L41" s="1"/>
    </row>
    <row r="42" spans="9:12" x14ac:dyDescent="0.15">
      <c r="I42" s="1"/>
      <c r="L42" s="1"/>
    </row>
    <row r="43" spans="9:12" x14ac:dyDescent="0.15">
      <c r="I43" s="1"/>
      <c r="L43" s="1"/>
    </row>
    <row r="44" spans="9:12" x14ac:dyDescent="0.15">
      <c r="I44" s="1"/>
      <c r="L44" s="1"/>
    </row>
    <row r="45" spans="9:12" x14ac:dyDescent="0.15">
      <c r="I45" s="1"/>
      <c r="L45" s="1"/>
    </row>
    <row r="46" spans="9:12" x14ac:dyDescent="0.15">
      <c r="I46" s="1"/>
      <c r="L46" s="1"/>
    </row>
    <row r="47" spans="9:12" x14ac:dyDescent="0.15">
      <c r="I47" s="1"/>
      <c r="L47" s="1"/>
    </row>
    <row r="48" spans="9:12" x14ac:dyDescent="0.15">
      <c r="I48" s="1"/>
      <c r="L48" s="1"/>
    </row>
    <row r="49" spans="9:12" x14ac:dyDescent="0.15">
      <c r="I49" s="1"/>
      <c r="L49" s="1"/>
    </row>
    <row r="50" spans="9:12" x14ac:dyDescent="0.15">
      <c r="I50" s="1"/>
      <c r="L50" s="1"/>
    </row>
    <row r="51" spans="9:12" x14ac:dyDescent="0.15">
      <c r="I51" s="1"/>
      <c r="L51" s="1"/>
    </row>
    <row r="52" spans="9:12" x14ac:dyDescent="0.15">
      <c r="I52" s="1"/>
      <c r="L52" s="1"/>
    </row>
    <row r="53" spans="9:12" x14ac:dyDescent="0.15">
      <c r="I53" s="1"/>
      <c r="L53" s="1"/>
    </row>
    <row r="54" spans="9:12" x14ac:dyDescent="0.15">
      <c r="I54" s="1"/>
      <c r="L54" s="1"/>
    </row>
    <row r="55" spans="9:12" x14ac:dyDescent="0.15">
      <c r="I55" s="1"/>
      <c r="L55" s="1"/>
    </row>
    <row r="56" spans="9:12" x14ac:dyDescent="0.15">
      <c r="I56" s="1"/>
      <c r="L56" s="1"/>
    </row>
    <row r="57" spans="9:12" x14ac:dyDescent="0.15">
      <c r="I57" s="1"/>
      <c r="L57" s="1"/>
    </row>
    <row r="58" spans="9:12" x14ac:dyDescent="0.15">
      <c r="I58" s="1"/>
      <c r="L58" s="1"/>
    </row>
    <row r="59" spans="9:12" x14ac:dyDescent="0.15">
      <c r="I59" s="1"/>
      <c r="L59" s="1"/>
    </row>
    <row r="60" spans="9:12" x14ac:dyDescent="0.15">
      <c r="I60" s="1"/>
      <c r="L60" s="1"/>
    </row>
  </sheetData>
  <mergeCells count="13">
    <mergeCell ref="B10:C10"/>
    <mergeCell ref="D10:E10"/>
    <mergeCell ref="B12:C12"/>
    <mergeCell ref="A1:G2"/>
    <mergeCell ref="J1:K1"/>
    <mergeCell ref="B3:C3"/>
    <mergeCell ref="B8:C8"/>
    <mergeCell ref="D8:E8"/>
    <mergeCell ref="F8:F10"/>
    <mergeCell ref="A9:A10"/>
    <mergeCell ref="B9:C9"/>
    <mergeCell ref="D9:E9"/>
    <mergeCell ref="G9:G10"/>
  </mergeCells>
  <conditionalFormatting sqref="A14">
    <cfRule type="duplicateValues" dxfId="442" priority="28"/>
    <cfRule type="duplicateValues" dxfId="441" priority="29"/>
    <cfRule type="duplicateValues" dxfId="440" priority="30"/>
    <cfRule type="duplicateValues" dxfId="439" priority="31"/>
    <cfRule type="duplicateValues" dxfId="438" priority="32"/>
  </conditionalFormatting>
  <conditionalFormatting sqref="A16">
    <cfRule type="duplicateValues" dxfId="437" priority="23"/>
    <cfRule type="duplicateValues" dxfId="436" priority="24"/>
    <cfRule type="duplicateValues" dxfId="435" priority="25"/>
    <cfRule type="duplicateValues" dxfId="434" priority="26"/>
    <cfRule type="duplicateValues" dxfId="433" priority="27"/>
  </conditionalFormatting>
  <conditionalFormatting sqref="A19">
    <cfRule type="duplicateValues" dxfId="432" priority="6"/>
    <cfRule type="duplicateValues" dxfId="431" priority="7"/>
    <cfRule type="duplicateValues" dxfId="430" priority="8"/>
    <cfRule type="duplicateValues" dxfId="429" priority="9"/>
    <cfRule type="duplicateValues" dxfId="428" priority="10"/>
  </conditionalFormatting>
  <conditionalFormatting sqref="A21">
    <cfRule type="duplicateValues" dxfId="427" priority="1"/>
    <cfRule type="duplicateValues" dxfId="426" priority="2"/>
    <cfRule type="duplicateValues" dxfId="425" priority="3"/>
    <cfRule type="duplicateValues" dxfId="424" priority="4"/>
    <cfRule type="duplicateValues" dxfId="423" priority="5"/>
  </conditionalFormatting>
  <conditionalFormatting sqref="A22:A24">
    <cfRule type="duplicateValues" dxfId="422" priority="33"/>
    <cfRule type="duplicateValues" dxfId="421" priority="34"/>
    <cfRule type="duplicateValues" dxfId="420" priority="35"/>
    <cfRule type="duplicateValues" dxfId="419" priority="36"/>
    <cfRule type="duplicateValues" dxfId="418" priority="37"/>
  </conditionalFormatting>
  <conditionalFormatting sqref="A25">
    <cfRule type="duplicateValues" dxfId="417" priority="18"/>
    <cfRule type="duplicateValues" dxfId="416" priority="19"/>
    <cfRule type="duplicateValues" dxfId="415" priority="20"/>
    <cfRule type="duplicateValues" dxfId="414" priority="21"/>
    <cfRule type="duplicateValues" dxfId="413" priority="22"/>
  </conditionalFormatting>
  <conditionalFormatting sqref="A26">
    <cfRule type="duplicateValues" dxfId="412" priority="13"/>
    <cfRule type="duplicateValues" dxfId="411" priority="14"/>
    <cfRule type="duplicateValues" dxfId="410" priority="15"/>
    <cfRule type="duplicateValues" dxfId="409" priority="16"/>
    <cfRule type="duplicateValues" dxfId="408" priority="17"/>
  </conditionalFormatting>
  <conditionalFormatting sqref="M3">
    <cfRule type="duplicateValues" dxfId="407" priority="11"/>
    <cfRule type="duplicateValues" dxfId="406" priority="1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C0721-72FD-8F47-BD05-E75FA365F78E}">
  <dimension ref="A1:N60"/>
  <sheetViews>
    <sheetView workbookViewId="0">
      <selection activeCell="A16" sqref="A16"/>
    </sheetView>
  </sheetViews>
  <sheetFormatPr baseColWidth="10" defaultColWidth="10.6640625" defaultRowHeight="14" x14ac:dyDescent="0.15"/>
  <cols>
    <col min="1" max="1" width="17.1640625" style="1" customWidth="1"/>
    <col min="2" max="2" width="10.5" style="15" customWidth="1"/>
    <col min="3" max="4" width="10.5" style="1" customWidth="1"/>
    <col min="5" max="5" width="10.5" style="15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3" width="17.5" style="1" customWidth="1"/>
    <col min="14" max="16384" width="10.6640625" style="1"/>
  </cols>
  <sheetData>
    <row r="1" spans="1:14" ht="15" customHeight="1" x14ac:dyDescent="0.15">
      <c r="A1" s="172" t="s">
        <v>132</v>
      </c>
      <c r="B1" s="173"/>
      <c r="C1" s="173"/>
      <c r="D1" s="173"/>
      <c r="E1" s="173"/>
      <c r="F1" s="173"/>
      <c r="G1" s="174"/>
      <c r="I1" s="1"/>
      <c r="J1" s="178" t="s">
        <v>122</v>
      </c>
      <c r="K1" s="179"/>
      <c r="L1" s="1"/>
    </row>
    <row r="2" spans="1:14" ht="15" customHeight="1" x14ac:dyDescent="0.15">
      <c r="A2" s="175"/>
      <c r="B2" s="176"/>
      <c r="C2" s="176"/>
      <c r="D2" s="176"/>
      <c r="E2" s="176"/>
      <c r="F2" s="176"/>
      <c r="G2" s="177"/>
      <c r="I2" s="1"/>
      <c r="J2" s="117" t="s">
        <v>130</v>
      </c>
      <c r="K2" s="120">
        <v>150</v>
      </c>
      <c r="L2" s="1"/>
    </row>
    <row r="3" spans="1:14" ht="15" customHeight="1" x14ac:dyDescent="0.15">
      <c r="A3" s="133" t="s">
        <v>114</v>
      </c>
      <c r="B3" s="180" t="s">
        <v>157</v>
      </c>
      <c r="C3" s="181"/>
      <c r="D3" s="124"/>
      <c r="E3" s="127"/>
      <c r="F3" s="124"/>
      <c r="G3" s="130"/>
      <c r="I3" s="1"/>
      <c r="J3" s="118" t="s">
        <v>116</v>
      </c>
      <c r="K3" s="119">
        <v>7</v>
      </c>
      <c r="L3" s="1"/>
      <c r="M3" s="52"/>
      <c r="N3" s="153"/>
    </row>
    <row r="4" spans="1:14" ht="15" customHeight="1" x14ac:dyDescent="0.15">
      <c r="A4" s="122" t="s">
        <v>115</v>
      </c>
      <c r="B4" s="141" t="s">
        <v>158</v>
      </c>
      <c r="C4" s="142"/>
      <c r="D4" s="124"/>
      <c r="E4" s="127"/>
      <c r="F4" s="124"/>
      <c r="G4" s="130"/>
      <c r="I4" s="1"/>
      <c r="J4" s="157">
        <v>1</v>
      </c>
      <c r="K4" s="31">
        <f>K2</f>
        <v>150</v>
      </c>
      <c r="L4" s="1"/>
      <c r="N4" s="153"/>
    </row>
    <row r="5" spans="1:14" ht="15" customHeight="1" x14ac:dyDescent="0.15">
      <c r="A5" s="122" t="s">
        <v>117</v>
      </c>
      <c r="B5" s="158" t="s">
        <v>159</v>
      </c>
      <c r="C5" s="142"/>
      <c r="D5" s="126"/>
      <c r="E5" s="128"/>
      <c r="F5" s="128"/>
      <c r="G5" s="130"/>
      <c r="I5" s="1"/>
      <c r="J5" s="157">
        <v>2</v>
      </c>
      <c r="K5" s="31">
        <f>K4-(K$4-30)/(K$3-1)</f>
        <v>130</v>
      </c>
      <c r="L5" s="1"/>
      <c r="N5" s="153"/>
    </row>
    <row r="6" spans="1:14" ht="15" customHeight="1" x14ac:dyDescent="0.15">
      <c r="A6" s="122" t="s">
        <v>118</v>
      </c>
      <c r="B6" s="141" t="s">
        <v>22</v>
      </c>
      <c r="C6" s="142"/>
      <c r="D6" s="126"/>
      <c r="E6" s="129"/>
      <c r="F6" s="126"/>
      <c r="G6" s="130"/>
      <c r="I6" s="1"/>
      <c r="J6" s="157">
        <v>3</v>
      </c>
      <c r="K6" s="31">
        <f t="shared" ref="K6:K10" si="0">K5-(K$4-30)/(K$3-1)</f>
        <v>110</v>
      </c>
      <c r="L6" s="1"/>
      <c r="N6" s="153"/>
    </row>
    <row r="7" spans="1:14" ht="15" customHeight="1" x14ac:dyDescent="0.15">
      <c r="A7" s="122" t="s">
        <v>119</v>
      </c>
      <c r="B7" s="143" t="s">
        <v>149</v>
      </c>
      <c r="C7" s="144"/>
      <c r="D7" s="125"/>
      <c r="E7" s="131"/>
      <c r="F7" s="125"/>
      <c r="G7" s="132"/>
      <c r="I7" s="1"/>
      <c r="J7" s="157">
        <v>4</v>
      </c>
      <c r="K7" s="31">
        <f t="shared" si="0"/>
        <v>90</v>
      </c>
      <c r="L7" s="1"/>
      <c r="N7" s="153"/>
    </row>
    <row r="8" spans="1:14" ht="15" customHeight="1" x14ac:dyDescent="0.15">
      <c r="A8" s="123" t="s">
        <v>120</v>
      </c>
      <c r="B8" s="182" t="s">
        <v>121</v>
      </c>
      <c r="C8" s="182"/>
      <c r="D8" s="182" t="s">
        <v>122</v>
      </c>
      <c r="E8" s="182"/>
      <c r="F8" s="183" t="s">
        <v>131</v>
      </c>
      <c r="G8" s="138" t="s">
        <v>123</v>
      </c>
      <c r="I8" s="1"/>
      <c r="J8" s="157">
        <v>5</v>
      </c>
      <c r="K8" s="31">
        <f t="shared" si="0"/>
        <v>70</v>
      </c>
      <c r="L8" s="1"/>
      <c r="N8" s="153"/>
    </row>
    <row r="9" spans="1:14" ht="15" customHeight="1" x14ac:dyDescent="0.15">
      <c r="A9" s="186" t="s">
        <v>124</v>
      </c>
      <c r="B9" s="187" t="s">
        <v>130</v>
      </c>
      <c r="C9" s="187"/>
      <c r="D9" s="187" t="s">
        <v>130</v>
      </c>
      <c r="E9" s="187"/>
      <c r="F9" s="184"/>
      <c r="G9" s="188" t="s">
        <v>137</v>
      </c>
      <c r="I9" s="1"/>
      <c r="J9" s="157">
        <v>6</v>
      </c>
      <c r="K9" s="31">
        <f t="shared" si="0"/>
        <v>50</v>
      </c>
      <c r="L9" s="1"/>
      <c r="N9" s="153"/>
    </row>
    <row r="10" spans="1:14" ht="15" customHeight="1" x14ac:dyDescent="0.15">
      <c r="A10" s="186"/>
      <c r="B10" s="169">
        <v>0</v>
      </c>
      <c r="C10" s="169"/>
      <c r="D10" s="169">
        <f>K2</f>
        <v>150</v>
      </c>
      <c r="E10" s="169"/>
      <c r="F10" s="185"/>
      <c r="G10" s="188"/>
      <c r="I10" s="1"/>
      <c r="J10" s="157">
        <v>7</v>
      </c>
      <c r="K10" s="31">
        <f t="shared" si="0"/>
        <v>30</v>
      </c>
      <c r="L10" s="1"/>
      <c r="N10" s="153"/>
    </row>
    <row r="11" spans="1:14" ht="15" customHeight="1" x14ac:dyDescent="0.15">
      <c r="A11" s="123"/>
      <c r="B11" s="115" t="s">
        <v>123</v>
      </c>
      <c r="C11" s="116" t="s">
        <v>129</v>
      </c>
      <c r="D11" s="116" t="s">
        <v>123</v>
      </c>
      <c r="E11" s="116" t="s">
        <v>129</v>
      </c>
      <c r="F11" s="121" t="s">
        <v>125</v>
      </c>
      <c r="G11" s="116">
        <f>K3</f>
        <v>7</v>
      </c>
      <c r="I11" s="1"/>
      <c r="J11" s="157"/>
      <c r="K11" s="31"/>
      <c r="L11" s="1"/>
      <c r="N11" s="153"/>
    </row>
    <row r="12" spans="1:14" ht="15" customHeight="1" x14ac:dyDescent="0.15">
      <c r="A12" s="82" t="s">
        <v>144</v>
      </c>
      <c r="B12" s="170" t="s">
        <v>135</v>
      </c>
      <c r="C12" s="171"/>
      <c r="D12" s="34">
        <v>1</v>
      </c>
      <c r="E12" s="81">
        <f>_xlfn.IFNA(VLOOKUP(D12,$J$4:$K$110,2,FALSE),"0")</f>
        <v>150</v>
      </c>
      <c r="F12" s="83">
        <f>IFERROR(LARGE((C12,E12),1),"0")</f>
        <v>150</v>
      </c>
      <c r="G12" s="139">
        <f>D12</f>
        <v>1</v>
      </c>
      <c r="I12" s="1"/>
      <c r="J12" s="157"/>
      <c r="K12" s="31"/>
      <c r="L12" s="1"/>
    </row>
    <row r="13" spans="1:14" ht="15" customHeight="1" x14ac:dyDescent="0.15">
      <c r="A13" s="82" t="s">
        <v>145</v>
      </c>
      <c r="B13" s="134"/>
      <c r="C13" s="135"/>
      <c r="D13" s="34">
        <v>2</v>
      </c>
      <c r="E13" s="81">
        <f t="shared" ref="E13:E26" si="1">_xlfn.IFNA(VLOOKUP(D13,$J$4:$K$110,2,FALSE),"0")</f>
        <v>130</v>
      </c>
      <c r="F13" s="83">
        <f>IFERROR(LARGE((C13,E13),1),"0")</f>
        <v>130</v>
      </c>
      <c r="G13" s="139">
        <f t="shared" ref="G13:G26" si="2">D13</f>
        <v>2</v>
      </c>
      <c r="H13" s="15"/>
      <c r="I13" s="1"/>
      <c r="J13" s="157" t="s">
        <v>126</v>
      </c>
      <c r="K13" s="31">
        <v>0</v>
      </c>
      <c r="L13" s="1"/>
    </row>
    <row r="14" spans="1:14" ht="15" customHeight="1" x14ac:dyDescent="0.15">
      <c r="A14" s="65" t="s">
        <v>148</v>
      </c>
      <c r="B14" s="134"/>
      <c r="C14" s="135"/>
      <c r="D14" s="34">
        <v>3</v>
      </c>
      <c r="E14" s="81">
        <f t="shared" si="1"/>
        <v>110</v>
      </c>
      <c r="F14" s="83">
        <f>IFERROR(LARGE((C14,E14),1),"0")</f>
        <v>110</v>
      </c>
      <c r="G14" s="139">
        <f t="shared" si="2"/>
        <v>3</v>
      </c>
      <c r="H14" s="15"/>
      <c r="I14" s="1"/>
      <c r="J14" s="29"/>
      <c r="K14" s="31"/>
      <c r="L14" s="1"/>
    </row>
    <row r="15" spans="1:14" ht="15" customHeight="1" x14ac:dyDescent="0.15">
      <c r="A15" s="82" t="s">
        <v>150</v>
      </c>
      <c r="B15" s="134"/>
      <c r="C15" s="135"/>
      <c r="D15" s="34">
        <v>4</v>
      </c>
      <c r="E15" s="81">
        <f t="shared" si="1"/>
        <v>90</v>
      </c>
      <c r="F15" s="83">
        <f>IFERROR(LARGE((C15,E15),1),"0")</f>
        <v>90</v>
      </c>
      <c r="G15" s="139">
        <f t="shared" si="2"/>
        <v>4</v>
      </c>
      <c r="H15" s="15"/>
      <c r="I15" s="1"/>
      <c r="L15" s="1"/>
    </row>
    <row r="16" spans="1:14" ht="15" customHeight="1" x14ac:dyDescent="0.15">
      <c r="A16" s="65" t="s">
        <v>155</v>
      </c>
      <c r="B16" s="134"/>
      <c r="C16" s="135"/>
      <c r="D16" s="34">
        <v>5</v>
      </c>
      <c r="E16" s="81">
        <f t="shared" si="1"/>
        <v>70</v>
      </c>
      <c r="F16" s="83">
        <f>IFERROR(LARGE((C16,E16),1),"0")</f>
        <v>70</v>
      </c>
      <c r="G16" s="139">
        <f t="shared" si="2"/>
        <v>5</v>
      </c>
      <c r="H16" s="15"/>
      <c r="I16" s="1"/>
      <c r="L16" s="1"/>
    </row>
    <row r="17" spans="1:12" x14ac:dyDescent="0.15">
      <c r="A17" s="82" t="s">
        <v>146</v>
      </c>
      <c r="B17" s="134"/>
      <c r="C17" s="135"/>
      <c r="D17" s="7">
        <v>6</v>
      </c>
      <c r="E17" s="81">
        <f t="shared" si="1"/>
        <v>50</v>
      </c>
      <c r="F17" s="83">
        <f>IFERROR(LARGE((C17,E17),1),"0")</f>
        <v>50</v>
      </c>
      <c r="G17" s="139">
        <f t="shared" si="2"/>
        <v>6</v>
      </c>
      <c r="H17" s="15"/>
      <c r="I17" s="1"/>
      <c r="L17" s="1"/>
    </row>
    <row r="18" spans="1:12" x14ac:dyDescent="0.15">
      <c r="A18" s="82" t="s">
        <v>147</v>
      </c>
      <c r="B18" s="134"/>
      <c r="C18" s="135"/>
      <c r="D18" s="34">
        <v>7</v>
      </c>
      <c r="E18" s="81">
        <f t="shared" si="1"/>
        <v>30</v>
      </c>
      <c r="F18" s="83">
        <f>IFERROR(LARGE((C18,E18),1),"0")</f>
        <v>30</v>
      </c>
      <c r="G18" s="139">
        <f t="shared" si="2"/>
        <v>7</v>
      </c>
      <c r="H18" s="15"/>
      <c r="I18" s="1"/>
      <c r="L18" s="1"/>
    </row>
    <row r="19" spans="1:12" x14ac:dyDescent="0.15">
      <c r="A19" s="65"/>
      <c r="B19" s="134"/>
      <c r="C19" s="135"/>
      <c r="D19" s="81"/>
      <c r="E19" s="81" t="str">
        <f t="shared" si="1"/>
        <v>0</v>
      </c>
      <c r="F19" s="83" t="str">
        <f>IFERROR(LARGE((C19,E19),1),"0")</f>
        <v>0</v>
      </c>
      <c r="G19" s="139">
        <f t="shared" si="2"/>
        <v>0</v>
      </c>
      <c r="H19" s="35"/>
      <c r="I19" s="1"/>
      <c r="L19" s="1"/>
    </row>
    <row r="20" spans="1:12" x14ac:dyDescent="0.15">
      <c r="A20" s="82"/>
      <c r="B20" s="134"/>
      <c r="C20" s="135"/>
      <c r="D20" s="81"/>
      <c r="E20" s="81" t="str">
        <f t="shared" si="1"/>
        <v>0</v>
      </c>
      <c r="F20" s="83" t="str">
        <f>IFERROR(LARGE((C20,E20),1),"0")</f>
        <v>0</v>
      </c>
      <c r="G20" s="139">
        <f t="shared" si="2"/>
        <v>0</v>
      </c>
      <c r="H20" s="35"/>
      <c r="I20" s="1"/>
      <c r="L20" s="1"/>
    </row>
    <row r="21" spans="1:12" x14ac:dyDescent="0.15">
      <c r="A21" s="65"/>
      <c r="B21" s="134"/>
      <c r="C21" s="135"/>
      <c r="D21" s="81"/>
      <c r="E21" s="81" t="str">
        <f t="shared" si="1"/>
        <v>0</v>
      </c>
      <c r="F21" s="83" t="str">
        <f>IFERROR(LARGE((C21,E21),1),"0")</f>
        <v>0</v>
      </c>
      <c r="G21" s="139">
        <f t="shared" si="2"/>
        <v>0</v>
      </c>
      <c r="H21" s="35"/>
      <c r="I21" s="1"/>
      <c r="L21" s="1"/>
    </row>
    <row r="22" spans="1:12" x14ac:dyDescent="0.15">
      <c r="A22" s="82"/>
      <c r="B22" s="134"/>
      <c r="C22" s="135"/>
      <c r="D22" s="81"/>
      <c r="E22" s="81" t="str">
        <f t="shared" si="1"/>
        <v>0</v>
      </c>
      <c r="F22" s="83" t="str">
        <f>IFERROR(LARGE((C22,E22),1),"0")</f>
        <v>0</v>
      </c>
      <c r="G22" s="139">
        <f t="shared" si="2"/>
        <v>0</v>
      </c>
      <c r="H22" s="37"/>
      <c r="I22" s="1"/>
      <c r="L22" s="1"/>
    </row>
    <row r="23" spans="1:12" x14ac:dyDescent="0.15">
      <c r="A23" s="82"/>
      <c r="B23" s="134"/>
      <c r="C23" s="135"/>
      <c r="D23" s="81"/>
      <c r="E23" s="81" t="str">
        <f t="shared" si="1"/>
        <v>0</v>
      </c>
      <c r="F23" s="83" t="str">
        <f>IFERROR(LARGE((C23,E23),1),"0")</f>
        <v>0</v>
      </c>
      <c r="G23" s="139">
        <f t="shared" si="2"/>
        <v>0</v>
      </c>
      <c r="H23" s="35"/>
      <c r="I23" s="1"/>
      <c r="L23" s="1"/>
    </row>
    <row r="24" spans="1:12" x14ac:dyDescent="0.15">
      <c r="A24" s="65"/>
      <c r="B24" s="134"/>
      <c r="C24" s="135"/>
      <c r="D24" s="81"/>
      <c r="E24" s="81" t="str">
        <f t="shared" si="1"/>
        <v>0</v>
      </c>
      <c r="F24" s="83" t="str">
        <f>IFERROR(LARGE((C24,E24),1),"0")</f>
        <v>0</v>
      </c>
      <c r="G24" s="139">
        <f t="shared" si="2"/>
        <v>0</v>
      </c>
      <c r="H24" s="35"/>
      <c r="I24" s="1"/>
      <c r="L24" s="1"/>
    </row>
    <row r="25" spans="1:12" x14ac:dyDescent="0.15">
      <c r="A25" s="82"/>
      <c r="B25" s="134"/>
      <c r="C25" s="135"/>
      <c r="D25" s="81"/>
      <c r="E25" s="81" t="str">
        <f t="shared" si="1"/>
        <v>0</v>
      </c>
      <c r="F25" s="83" t="str">
        <f>IFERROR(LARGE((C25,E25),1),"0")</f>
        <v>0</v>
      </c>
      <c r="G25" s="139">
        <f t="shared" si="2"/>
        <v>0</v>
      </c>
      <c r="H25" s="35"/>
      <c r="I25" s="1"/>
      <c r="L25" s="1"/>
    </row>
    <row r="26" spans="1:12" x14ac:dyDescent="0.15">
      <c r="A26" s="65"/>
      <c r="B26" s="136"/>
      <c r="C26" s="137"/>
      <c r="D26" s="81"/>
      <c r="E26" s="81" t="str">
        <f t="shared" si="1"/>
        <v>0</v>
      </c>
      <c r="F26" s="83" t="str">
        <f>IFERROR(LARGE((C26,E26),1),"0")</f>
        <v>0</v>
      </c>
      <c r="G26" s="139">
        <f t="shared" si="2"/>
        <v>0</v>
      </c>
      <c r="H26" s="35"/>
      <c r="I26" s="1"/>
      <c r="L26" s="1"/>
    </row>
    <row r="27" spans="1:12" x14ac:dyDescent="0.15">
      <c r="H27" s="35"/>
      <c r="I27" s="1"/>
      <c r="L27" s="1"/>
    </row>
    <row r="28" spans="1:12" x14ac:dyDescent="0.15">
      <c r="H28" s="35"/>
      <c r="I28" s="1"/>
      <c r="L28" s="1"/>
    </row>
    <row r="29" spans="1:12" x14ac:dyDescent="0.15">
      <c r="H29" s="15"/>
      <c r="I29" s="1"/>
      <c r="L29" s="1"/>
    </row>
    <row r="30" spans="1:12" x14ac:dyDescent="0.15">
      <c r="H30" s="15"/>
      <c r="I30" s="1"/>
      <c r="L30" s="1"/>
    </row>
    <row r="31" spans="1:12" x14ac:dyDescent="0.15">
      <c r="H31" s="15"/>
      <c r="I31" s="1"/>
      <c r="L31" s="1"/>
    </row>
    <row r="32" spans="1:12" x14ac:dyDescent="0.15">
      <c r="H32" s="15"/>
      <c r="I32" s="1"/>
      <c r="L32" s="1"/>
    </row>
    <row r="33" spans="9:12" x14ac:dyDescent="0.15">
      <c r="I33" s="1"/>
      <c r="L33" s="1"/>
    </row>
    <row r="34" spans="9:12" x14ac:dyDescent="0.15">
      <c r="I34" s="1"/>
      <c r="L34" s="1"/>
    </row>
    <row r="35" spans="9:12" x14ac:dyDescent="0.15">
      <c r="I35" s="1"/>
      <c r="L35" s="1"/>
    </row>
    <row r="36" spans="9:12" x14ac:dyDescent="0.15">
      <c r="I36" s="1"/>
      <c r="L36" s="1"/>
    </row>
    <row r="37" spans="9:12" x14ac:dyDescent="0.15">
      <c r="I37" s="1"/>
      <c r="L37" s="1"/>
    </row>
    <row r="38" spans="9:12" x14ac:dyDescent="0.15">
      <c r="I38" s="1"/>
      <c r="L38" s="1"/>
    </row>
    <row r="39" spans="9:12" x14ac:dyDescent="0.15">
      <c r="I39" s="1"/>
      <c r="L39" s="1"/>
    </row>
    <row r="40" spans="9:12" x14ac:dyDescent="0.15">
      <c r="I40" s="1"/>
      <c r="L40" s="1"/>
    </row>
    <row r="41" spans="9:12" x14ac:dyDescent="0.15">
      <c r="I41" s="1"/>
      <c r="L41" s="1"/>
    </row>
    <row r="42" spans="9:12" x14ac:dyDescent="0.15">
      <c r="I42" s="1"/>
      <c r="L42" s="1"/>
    </row>
    <row r="43" spans="9:12" x14ac:dyDescent="0.15">
      <c r="I43" s="1"/>
      <c r="L43" s="1"/>
    </row>
    <row r="44" spans="9:12" x14ac:dyDescent="0.15">
      <c r="I44" s="1"/>
      <c r="L44" s="1"/>
    </row>
    <row r="45" spans="9:12" x14ac:dyDescent="0.15">
      <c r="I45" s="1"/>
      <c r="L45" s="1"/>
    </row>
    <row r="46" spans="9:12" x14ac:dyDescent="0.15">
      <c r="I46" s="1"/>
      <c r="L46" s="1"/>
    </row>
    <row r="47" spans="9:12" x14ac:dyDescent="0.15">
      <c r="I47" s="1"/>
      <c r="L47" s="1"/>
    </row>
    <row r="48" spans="9:12" x14ac:dyDescent="0.15">
      <c r="I48" s="1"/>
      <c r="L48" s="1"/>
    </row>
    <row r="49" spans="9:12" x14ac:dyDescent="0.15">
      <c r="I49" s="1"/>
      <c r="L49" s="1"/>
    </row>
    <row r="50" spans="9:12" x14ac:dyDescent="0.15">
      <c r="I50" s="1"/>
      <c r="L50" s="1"/>
    </row>
    <row r="51" spans="9:12" x14ac:dyDescent="0.15">
      <c r="I51" s="1"/>
      <c r="L51" s="1"/>
    </row>
    <row r="52" spans="9:12" x14ac:dyDescent="0.15">
      <c r="I52" s="1"/>
      <c r="L52" s="1"/>
    </row>
    <row r="53" spans="9:12" x14ac:dyDescent="0.15">
      <c r="I53" s="1"/>
      <c r="L53" s="1"/>
    </row>
    <row r="54" spans="9:12" x14ac:dyDescent="0.15">
      <c r="I54" s="1"/>
      <c r="L54" s="1"/>
    </row>
    <row r="55" spans="9:12" x14ac:dyDescent="0.15">
      <c r="I55" s="1"/>
      <c r="L55" s="1"/>
    </row>
    <row r="56" spans="9:12" x14ac:dyDescent="0.15">
      <c r="I56" s="1"/>
      <c r="L56" s="1"/>
    </row>
    <row r="57" spans="9:12" x14ac:dyDescent="0.15">
      <c r="I57" s="1"/>
      <c r="L57" s="1"/>
    </row>
    <row r="58" spans="9:12" x14ac:dyDescent="0.15">
      <c r="I58" s="1"/>
      <c r="L58" s="1"/>
    </row>
    <row r="59" spans="9:12" x14ac:dyDescent="0.15">
      <c r="I59" s="1"/>
      <c r="L59" s="1"/>
    </row>
    <row r="60" spans="9:12" x14ac:dyDescent="0.15">
      <c r="I60" s="1"/>
      <c r="L60" s="1"/>
    </row>
  </sheetData>
  <mergeCells count="13">
    <mergeCell ref="B10:C10"/>
    <mergeCell ref="D10:E10"/>
    <mergeCell ref="B12:C12"/>
    <mergeCell ref="A1:G2"/>
    <mergeCell ref="J1:K1"/>
    <mergeCell ref="B3:C3"/>
    <mergeCell ref="B8:C8"/>
    <mergeCell ref="D8:E8"/>
    <mergeCell ref="F8:F10"/>
    <mergeCell ref="A9:A10"/>
    <mergeCell ref="B9:C9"/>
    <mergeCell ref="D9:E9"/>
    <mergeCell ref="G9:G10"/>
  </mergeCells>
  <conditionalFormatting sqref="A14">
    <cfRule type="duplicateValues" dxfId="405" priority="28"/>
    <cfRule type="duplicateValues" dxfId="404" priority="29"/>
    <cfRule type="duplicateValues" dxfId="403" priority="30"/>
    <cfRule type="duplicateValues" dxfId="402" priority="31"/>
    <cfRule type="duplicateValues" dxfId="401" priority="32"/>
  </conditionalFormatting>
  <conditionalFormatting sqref="A16">
    <cfRule type="duplicateValues" dxfId="400" priority="23"/>
    <cfRule type="duplicateValues" dxfId="399" priority="24"/>
    <cfRule type="duplicateValues" dxfId="398" priority="25"/>
    <cfRule type="duplicateValues" dxfId="397" priority="26"/>
    <cfRule type="duplicateValues" dxfId="396" priority="27"/>
  </conditionalFormatting>
  <conditionalFormatting sqref="A19">
    <cfRule type="duplicateValues" dxfId="395" priority="6"/>
    <cfRule type="duplicateValues" dxfId="394" priority="7"/>
    <cfRule type="duplicateValues" dxfId="393" priority="8"/>
    <cfRule type="duplicateValues" dxfId="392" priority="9"/>
    <cfRule type="duplicateValues" dxfId="391" priority="10"/>
  </conditionalFormatting>
  <conditionalFormatting sqref="A21">
    <cfRule type="duplicateValues" dxfId="390" priority="1"/>
    <cfRule type="duplicateValues" dxfId="389" priority="2"/>
    <cfRule type="duplicateValues" dxfId="388" priority="3"/>
    <cfRule type="duplicateValues" dxfId="387" priority="4"/>
    <cfRule type="duplicateValues" dxfId="386" priority="5"/>
  </conditionalFormatting>
  <conditionalFormatting sqref="A22:A24">
    <cfRule type="duplicateValues" dxfId="385" priority="33"/>
    <cfRule type="duplicateValues" dxfId="384" priority="34"/>
    <cfRule type="duplicateValues" dxfId="383" priority="35"/>
    <cfRule type="duplicateValues" dxfId="382" priority="36"/>
    <cfRule type="duplicateValues" dxfId="381" priority="37"/>
  </conditionalFormatting>
  <conditionalFormatting sqref="A25">
    <cfRule type="duplicateValues" dxfId="380" priority="18"/>
    <cfRule type="duplicateValues" dxfId="379" priority="19"/>
    <cfRule type="duplicateValues" dxfId="378" priority="20"/>
    <cfRule type="duplicateValues" dxfId="377" priority="21"/>
    <cfRule type="duplicateValues" dxfId="376" priority="22"/>
  </conditionalFormatting>
  <conditionalFormatting sqref="A26">
    <cfRule type="duplicateValues" dxfId="375" priority="13"/>
    <cfRule type="duplicateValues" dxfId="374" priority="14"/>
    <cfRule type="duplicateValues" dxfId="373" priority="15"/>
    <cfRule type="duplicateValues" dxfId="372" priority="16"/>
    <cfRule type="duplicateValues" dxfId="371" priority="17"/>
  </conditionalFormatting>
  <conditionalFormatting sqref="M3">
    <cfRule type="duplicateValues" dxfId="370" priority="11"/>
    <cfRule type="duplicateValues" dxfId="369" priority="1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9B071-3C45-7A41-8ED2-BD12E83E728C}">
  <dimension ref="A1:N60"/>
  <sheetViews>
    <sheetView workbookViewId="0">
      <selection activeCell="G12" sqref="G12"/>
    </sheetView>
  </sheetViews>
  <sheetFormatPr baseColWidth="10" defaultColWidth="10.6640625" defaultRowHeight="14" x14ac:dyDescent="0.15"/>
  <cols>
    <col min="1" max="1" width="17.1640625" style="1" customWidth="1"/>
    <col min="2" max="2" width="10.5" style="15" customWidth="1"/>
    <col min="3" max="4" width="10.5" style="1" customWidth="1"/>
    <col min="5" max="5" width="10.5" style="15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3" width="17.5" style="1" customWidth="1"/>
    <col min="14" max="16384" width="10.6640625" style="1"/>
  </cols>
  <sheetData>
    <row r="1" spans="1:14" ht="15" customHeight="1" x14ac:dyDescent="0.15">
      <c r="A1" s="172" t="s">
        <v>132</v>
      </c>
      <c r="B1" s="173"/>
      <c r="C1" s="173"/>
      <c r="D1" s="173"/>
      <c r="E1" s="173"/>
      <c r="F1" s="173"/>
      <c r="G1" s="174"/>
      <c r="I1" s="1"/>
      <c r="J1" s="178" t="s">
        <v>122</v>
      </c>
      <c r="K1" s="179"/>
      <c r="L1" s="1"/>
    </row>
    <row r="2" spans="1:14" ht="15" customHeight="1" x14ac:dyDescent="0.15">
      <c r="A2" s="175"/>
      <c r="B2" s="176"/>
      <c r="C2" s="176"/>
      <c r="D2" s="176"/>
      <c r="E2" s="176"/>
      <c r="F2" s="176"/>
      <c r="G2" s="177"/>
      <c r="I2" s="1"/>
      <c r="J2" s="117" t="s">
        <v>130</v>
      </c>
      <c r="K2" s="120">
        <v>150</v>
      </c>
      <c r="L2" s="1"/>
    </row>
    <row r="3" spans="1:14" ht="15" customHeight="1" x14ac:dyDescent="0.15">
      <c r="A3" s="133" t="s">
        <v>114</v>
      </c>
      <c r="B3" s="180" t="s">
        <v>136</v>
      </c>
      <c r="C3" s="181"/>
      <c r="D3" s="124"/>
      <c r="E3" s="127"/>
      <c r="F3" s="124"/>
      <c r="G3" s="130"/>
      <c r="I3" s="1"/>
      <c r="J3" s="118" t="s">
        <v>116</v>
      </c>
      <c r="K3" s="119">
        <v>6</v>
      </c>
      <c r="L3" s="1"/>
      <c r="M3" s="52"/>
      <c r="N3" s="153"/>
    </row>
    <row r="4" spans="1:14" ht="15" customHeight="1" x14ac:dyDescent="0.15">
      <c r="A4" s="122" t="s">
        <v>115</v>
      </c>
      <c r="B4" s="141" t="s">
        <v>151</v>
      </c>
      <c r="C4" s="142"/>
      <c r="D4" s="124"/>
      <c r="E4" s="127"/>
      <c r="F4" s="124"/>
      <c r="G4" s="130"/>
      <c r="I4" s="1"/>
      <c r="J4" s="157">
        <v>1</v>
      </c>
      <c r="K4" s="31">
        <f>K2</f>
        <v>150</v>
      </c>
      <c r="L4" s="1"/>
      <c r="N4" s="153"/>
    </row>
    <row r="5" spans="1:14" ht="15" customHeight="1" x14ac:dyDescent="0.15">
      <c r="A5" s="122" t="s">
        <v>117</v>
      </c>
      <c r="B5" s="158" t="s">
        <v>153</v>
      </c>
      <c r="C5" s="142"/>
      <c r="D5" s="126"/>
      <c r="E5" s="128"/>
      <c r="F5" s="128"/>
      <c r="G5" s="130"/>
      <c r="I5" s="1"/>
      <c r="J5" s="157">
        <v>2</v>
      </c>
      <c r="K5" s="31">
        <f>K4-(K$4-30)/(K$3-1)</f>
        <v>126</v>
      </c>
      <c r="L5" s="1"/>
      <c r="N5" s="153"/>
    </row>
    <row r="6" spans="1:14" ht="15" customHeight="1" x14ac:dyDescent="0.15">
      <c r="A6" s="122" t="s">
        <v>118</v>
      </c>
      <c r="B6" s="141" t="s">
        <v>22</v>
      </c>
      <c r="C6" s="142"/>
      <c r="D6" s="126"/>
      <c r="E6" s="129"/>
      <c r="F6" s="126"/>
      <c r="G6" s="130"/>
      <c r="I6" s="1"/>
      <c r="J6" s="157">
        <v>3</v>
      </c>
      <c r="K6" s="31">
        <f t="shared" ref="K6:K9" si="0">K5-(K$4-30)/(K$3-1)</f>
        <v>102</v>
      </c>
      <c r="L6" s="1"/>
      <c r="N6" s="153"/>
    </row>
    <row r="7" spans="1:14" ht="15" customHeight="1" x14ac:dyDescent="0.15">
      <c r="A7" s="122" t="s">
        <v>119</v>
      </c>
      <c r="B7" s="143" t="s">
        <v>149</v>
      </c>
      <c r="C7" s="144"/>
      <c r="D7" s="125"/>
      <c r="E7" s="131"/>
      <c r="F7" s="125"/>
      <c r="G7" s="132"/>
      <c r="I7" s="1"/>
      <c r="J7" s="157">
        <v>4</v>
      </c>
      <c r="K7" s="31">
        <f t="shared" si="0"/>
        <v>78</v>
      </c>
      <c r="L7" s="1"/>
      <c r="N7" s="153"/>
    </row>
    <row r="8" spans="1:14" ht="15" customHeight="1" x14ac:dyDescent="0.15">
      <c r="A8" s="123" t="s">
        <v>120</v>
      </c>
      <c r="B8" s="182" t="s">
        <v>121</v>
      </c>
      <c r="C8" s="182"/>
      <c r="D8" s="182" t="s">
        <v>122</v>
      </c>
      <c r="E8" s="182"/>
      <c r="F8" s="183" t="s">
        <v>131</v>
      </c>
      <c r="G8" s="138" t="s">
        <v>123</v>
      </c>
      <c r="I8" s="1"/>
      <c r="J8" s="157">
        <v>5</v>
      </c>
      <c r="K8" s="31">
        <f t="shared" si="0"/>
        <v>54</v>
      </c>
      <c r="L8" s="1"/>
      <c r="N8" s="153"/>
    </row>
    <row r="9" spans="1:14" ht="15" customHeight="1" x14ac:dyDescent="0.15">
      <c r="A9" s="186" t="s">
        <v>124</v>
      </c>
      <c r="B9" s="187" t="s">
        <v>130</v>
      </c>
      <c r="C9" s="187"/>
      <c r="D9" s="187" t="s">
        <v>130</v>
      </c>
      <c r="E9" s="187"/>
      <c r="F9" s="184"/>
      <c r="G9" s="188" t="s">
        <v>137</v>
      </c>
      <c r="I9" s="1"/>
      <c r="J9" s="157">
        <v>6</v>
      </c>
      <c r="K9" s="31">
        <f t="shared" si="0"/>
        <v>30</v>
      </c>
      <c r="L9" s="1"/>
      <c r="N9" s="153"/>
    </row>
    <row r="10" spans="1:14" ht="15" customHeight="1" x14ac:dyDescent="0.15">
      <c r="A10" s="186"/>
      <c r="B10" s="169">
        <v>0</v>
      </c>
      <c r="C10" s="169"/>
      <c r="D10" s="169">
        <f>K2</f>
        <v>150</v>
      </c>
      <c r="E10" s="169"/>
      <c r="F10" s="185"/>
      <c r="G10" s="188"/>
      <c r="I10" s="1"/>
      <c r="J10" s="157"/>
      <c r="K10" s="31"/>
      <c r="L10" s="1"/>
      <c r="N10" s="153"/>
    </row>
    <row r="11" spans="1:14" ht="15" customHeight="1" x14ac:dyDescent="0.15">
      <c r="A11" s="123"/>
      <c r="B11" s="115" t="s">
        <v>123</v>
      </c>
      <c r="C11" s="116" t="s">
        <v>129</v>
      </c>
      <c r="D11" s="116" t="s">
        <v>123</v>
      </c>
      <c r="E11" s="116" t="s">
        <v>129</v>
      </c>
      <c r="F11" s="121" t="s">
        <v>125</v>
      </c>
      <c r="G11" s="116">
        <f>K3</f>
        <v>6</v>
      </c>
      <c r="I11" s="1"/>
      <c r="J11" s="157"/>
      <c r="K11" s="31"/>
      <c r="L11" s="1"/>
      <c r="N11" s="153"/>
    </row>
    <row r="12" spans="1:14" ht="15" customHeight="1" x14ac:dyDescent="0.15">
      <c r="A12" s="82" t="s">
        <v>145</v>
      </c>
      <c r="B12" s="170" t="s">
        <v>135</v>
      </c>
      <c r="C12" s="171"/>
      <c r="D12" s="34">
        <v>1</v>
      </c>
      <c r="E12" s="81">
        <f>_xlfn.IFNA(VLOOKUP(D12,$J$4:$K$110,2,FALSE),"0")</f>
        <v>150</v>
      </c>
      <c r="F12" s="83">
        <f>IFERROR(LARGE((C12,E12),1),"0")</f>
        <v>150</v>
      </c>
      <c r="G12" s="139">
        <f>D12</f>
        <v>1</v>
      </c>
      <c r="I12" s="1"/>
      <c r="J12" s="157"/>
      <c r="K12" s="31"/>
      <c r="L12" s="1"/>
    </row>
    <row r="13" spans="1:14" ht="15" customHeight="1" x14ac:dyDescent="0.15">
      <c r="A13" s="82" t="s">
        <v>147</v>
      </c>
      <c r="B13" s="134"/>
      <c r="C13" s="135"/>
      <c r="D13" s="34">
        <v>2</v>
      </c>
      <c r="E13" s="81">
        <f t="shared" ref="E13:E26" si="1">_xlfn.IFNA(VLOOKUP(D13,$J$4:$K$110,2,FALSE),"0")</f>
        <v>126</v>
      </c>
      <c r="F13" s="83">
        <f>IFERROR(LARGE((C13,E13),1),"0")</f>
        <v>126</v>
      </c>
      <c r="G13" s="139">
        <f t="shared" ref="G13:G26" si="2">D13</f>
        <v>2</v>
      </c>
      <c r="H13" s="15"/>
      <c r="I13" s="1"/>
      <c r="J13" s="157" t="s">
        <v>126</v>
      </c>
      <c r="K13" s="31">
        <v>0</v>
      </c>
      <c r="L13" s="1"/>
    </row>
    <row r="14" spans="1:14" ht="15" customHeight="1" x14ac:dyDescent="0.15">
      <c r="A14" s="65" t="s">
        <v>150</v>
      </c>
      <c r="B14" s="134"/>
      <c r="C14" s="135"/>
      <c r="D14" s="34">
        <v>3</v>
      </c>
      <c r="E14" s="81">
        <f t="shared" si="1"/>
        <v>102</v>
      </c>
      <c r="F14" s="83">
        <f>IFERROR(LARGE((C14,E14),1),"0")</f>
        <v>102</v>
      </c>
      <c r="G14" s="139">
        <f t="shared" si="2"/>
        <v>3</v>
      </c>
      <c r="H14" s="15"/>
      <c r="I14" s="1"/>
      <c r="J14" s="29"/>
      <c r="K14" s="31"/>
      <c r="L14" s="1"/>
    </row>
    <row r="15" spans="1:14" ht="15" customHeight="1" x14ac:dyDescent="0.15">
      <c r="A15" s="82" t="s">
        <v>154</v>
      </c>
      <c r="B15" s="134"/>
      <c r="C15" s="135"/>
      <c r="D15" s="34">
        <v>4</v>
      </c>
      <c r="E15" s="81">
        <f t="shared" si="1"/>
        <v>78</v>
      </c>
      <c r="F15" s="83">
        <f>IFERROR(LARGE((C15,E15),1),"0")</f>
        <v>78</v>
      </c>
      <c r="G15" s="139">
        <f t="shared" si="2"/>
        <v>4</v>
      </c>
      <c r="H15" s="15"/>
      <c r="I15" s="1"/>
      <c r="L15" s="1"/>
    </row>
    <row r="16" spans="1:14" ht="15" customHeight="1" x14ac:dyDescent="0.15">
      <c r="A16" s="65" t="s">
        <v>148</v>
      </c>
      <c r="B16" s="134"/>
      <c r="C16" s="135"/>
      <c r="D16" s="34">
        <v>5</v>
      </c>
      <c r="E16" s="81">
        <f t="shared" si="1"/>
        <v>54</v>
      </c>
      <c r="F16" s="83">
        <f>IFERROR(LARGE((C16,E16),1),"0")</f>
        <v>54</v>
      </c>
      <c r="G16" s="139">
        <f t="shared" si="2"/>
        <v>5</v>
      </c>
      <c r="H16" s="15"/>
      <c r="I16" s="1"/>
      <c r="L16" s="1"/>
    </row>
    <row r="17" spans="1:12" x14ac:dyDescent="0.15">
      <c r="A17" s="82" t="s">
        <v>146</v>
      </c>
      <c r="B17" s="134"/>
      <c r="C17" s="135"/>
      <c r="D17" s="7" t="s">
        <v>126</v>
      </c>
      <c r="E17" s="81">
        <f t="shared" si="1"/>
        <v>0</v>
      </c>
      <c r="F17" s="83">
        <f>IFERROR(LARGE((C17,E17),1),"0")</f>
        <v>0</v>
      </c>
      <c r="G17" s="139" t="str">
        <f t="shared" si="2"/>
        <v>DNS</v>
      </c>
      <c r="H17" s="15"/>
      <c r="I17" s="1"/>
      <c r="L17" s="1"/>
    </row>
    <row r="18" spans="1:12" x14ac:dyDescent="0.15">
      <c r="A18" s="82"/>
      <c r="B18" s="134"/>
      <c r="C18" s="135"/>
      <c r="D18" s="34"/>
      <c r="E18" s="81" t="str">
        <f t="shared" si="1"/>
        <v>0</v>
      </c>
      <c r="F18" s="83" t="str">
        <f>IFERROR(LARGE((C18,E18),1),"0")</f>
        <v>0</v>
      </c>
      <c r="G18" s="139">
        <f t="shared" si="2"/>
        <v>0</v>
      </c>
      <c r="H18" s="15"/>
      <c r="I18" s="1"/>
      <c r="L18" s="1"/>
    </row>
    <row r="19" spans="1:12" x14ac:dyDescent="0.15">
      <c r="A19" s="65"/>
      <c r="B19" s="134"/>
      <c r="C19" s="135"/>
      <c r="D19" s="81"/>
      <c r="E19" s="81" t="str">
        <f t="shared" si="1"/>
        <v>0</v>
      </c>
      <c r="F19" s="83" t="str">
        <f>IFERROR(LARGE((C19,E19),1),"0")</f>
        <v>0</v>
      </c>
      <c r="G19" s="139">
        <f t="shared" si="2"/>
        <v>0</v>
      </c>
      <c r="H19" s="35"/>
      <c r="I19" s="1"/>
      <c r="L19" s="1"/>
    </row>
    <row r="20" spans="1:12" x14ac:dyDescent="0.15">
      <c r="A20" s="82"/>
      <c r="B20" s="134"/>
      <c r="C20" s="135"/>
      <c r="D20" s="81"/>
      <c r="E20" s="81" t="str">
        <f t="shared" si="1"/>
        <v>0</v>
      </c>
      <c r="F20" s="83" t="str">
        <f>IFERROR(LARGE((C20,E20),1),"0")</f>
        <v>0</v>
      </c>
      <c r="G20" s="139">
        <f t="shared" si="2"/>
        <v>0</v>
      </c>
      <c r="H20" s="35"/>
      <c r="I20" s="1"/>
      <c r="L20" s="1"/>
    </row>
    <row r="21" spans="1:12" x14ac:dyDescent="0.15">
      <c r="A21" s="65"/>
      <c r="B21" s="134"/>
      <c r="C21" s="135"/>
      <c r="D21" s="81"/>
      <c r="E21" s="81" t="str">
        <f t="shared" si="1"/>
        <v>0</v>
      </c>
      <c r="F21" s="83" t="str">
        <f>IFERROR(LARGE((C21,E21),1),"0")</f>
        <v>0</v>
      </c>
      <c r="G21" s="139">
        <f t="shared" si="2"/>
        <v>0</v>
      </c>
      <c r="H21" s="35"/>
      <c r="I21" s="1"/>
      <c r="L21" s="1"/>
    </row>
    <row r="22" spans="1:12" x14ac:dyDescent="0.15">
      <c r="A22" s="82"/>
      <c r="B22" s="134"/>
      <c r="C22" s="135"/>
      <c r="D22" s="81"/>
      <c r="E22" s="81" t="str">
        <f t="shared" si="1"/>
        <v>0</v>
      </c>
      <c r="F22" s="83" t="str">
        <f>IFERROR(LARGE((C22,E22),1),"0")</f>
        <v>0</v>
      </c>
      <c r="G22" s="139">
        <f t="shared" si="2"/>
        <v>0</v>
      </c>
      <c r="H22" s="37"/>
      <c r="I22" s="1"/>
      <c r="L22" s="1"/>
    </row>
    <row r="23" spans="1:12" x14ac:dyDescent="0.15">
      <c r="A23" s="82"/>
      <c r="B23" s="134"/>
      <c r="C23" s="135"/>
      <c r="D23" s="81"/>
      <c r="E23" s="81" t="str">
        <f t="shared" si="1"/>
        <v>0</v>
      </c>
      <c r="F23" s="83" t="str">
        <f>IFERROR(LARGE((C23,E23),1),"0")</f>
        <v>0</v>
      </c>
      <c r="G23" s="139">
        <f t="shared" si="2"/>
        <v>0</v>
      </c>
      <c r="H23" s="35"/>
      <c r="I23" s="1"/>
      <c r="L23" s="1"/>
    </row>
    <row r="24" spans="1:12" x14ac:dyDescent="0.15">
      <c r="A24" s="65"/>
      <c r="B24" s="134"/>
      <c r="C24" s="135"/>
      <c r="D24" s="81"/>
      <c r="E24" s="81" t="str">
        <f t="shared" si="1"/>
        <v>0</v>
      </c>
      <c r="F24" s="83" t="str">
        <f>IFERROR(LARGE((C24,E24),1),"0")</f>
        <v>0</v>
      </c>
      <c r="G24" s="139">
        <f t="shared" si="2"/>
        <v>0</v>
      </c>
      <c r="H24" s="35"/>
      <c r="I24" s="1"/>
      <c r="L24" s="1"/>
    </row>
    <row r="25" spans="1:12" x14ac:dyDescent="0.15">
      <c r="A25" s="82"/>
      <c r="B25" s="134"/>
      <c r="C25" s="135"/>
      <c r="D25" s="81"/>
      <c r="E25" s="81" t="str">
        <f t="shared" si="1"/>
        <v>0</v>
      </c>
      <c r="F25" s="83" t="str">
        <f>IFERROR(LARGE((C25,E25),1),"0")</f>
        <v>0</v>
      </c>
      <c r="G25" s="139">
        <f t="shared" si="2"/>
        <v>0</v>
      </c>
      <c r="H25" s="35"/>
      <c r="I25" s="1"/>
      <c r="L25" s="1"/>
    </row>
    <row r="26" spans="1:12" x14ac:dyDescent="0.15">
      <c r="A26" s="65"/>
      <c r="B26" s="136"/>
      <c r="C26" s="137"/>
      <c r="D26" s="81"/>
      <c r="E26" s="81" t="str">
        <f t="shared" si="1"/>
        <v>0</v>
      </c>
      <c r="F26" s="83" t="str">
        <f>IFERROR(LARGE((C26,E26),1),"0")</f>
        <v>0</v>
      </c>
      <c r="G26" s="139">
        <f t="shared" si="2"/>
        <v>0</v>
      </c>
      <c r="H26" s="35"/>
      <c r="I26" s="1"/>
      <c r="L26" s="1"/>
    </row>
    <row r="27" spans="1:12" x14ac:dyDescent="0.15">
      <c r="H27" s="35"/>
      <c r="I27" s="1"/>
      <c r="L27" s="1"/>
    </row>
    <row r="28" spans="1:12" x14ac:dyDescent="0.15">
      <c r="H28" s="35"/>
      <c r="I28" s="1"/>
      <c r="L28" s="1"/>
    </row>
    <row r="29" spans="1:12" x14ac:dyDescent="0.15">
      <c r="H29" s="15"/>
      <c r="I29" s="1"/>
      <c r="L29" s="1"/>
    </row>
    <row r="30" spans="1:12" x14ac:dyDescent="0.15">
      <c r="H30" s="15"/>
      <c r="I30" s="1"/>
      <c r="L30" s="1"/>
    </row>
    <row r="31" spans="1:12" x14ac:dyDescent="0.15">
      <c r="H31" s="15"/>
      <c r="I31" s="1"/>
      <c r="L31" s="1"/>
    </row>
    <row r="32" spans="1:12" x14ac:dyDescent="0.15">
      <c r="H32" s="15"/>
      <c r="I32" s="1"/>
      <c r="L32" s="1"/>
    </row>
    <row r="33" spans="9:12" x14ac:dyDescent="0.15">
      <c r="I33" s="1"/>
      <c r="L33" s="1"/>
    </row>
    <row r="34" spans="9:12" x14ac:dyDescent="0.15">
      <c r="I34" s="1"/>
      <c r="L34" s="1"/>
    </row>
    <row r="35" spans="9:12" x14ac:dyDescent="0.15">
      <c r="I35" s="1"/>
      <c r="L35" s="1"/>
    </row>
    <row r="36" spans="9:12" x14ac:dyDescent="0.15">
      <c r="I36" s="1"/>
      <c r="L36" s="1"/>
    </row>
    <row r="37" spans="9:12" x14ac:dyDescent="0.15">
      <c r="I37" s="1"/>
      <c r="L37" s="1"/>
    </row>
    <row r="38" spans="9:12" x14ac:dyDescent="0.15">
      <c r="I38" s="1"/>
      <c r="L38" s="1"/>
    </row>
    <row r="39" spans="9:12" x14ac:dyDescent="0.15">
      <c r="I39" s="1"/>
      <c r="L39" s="1"/>
    </row>
    <row r="40" spans="9:12" x14ac:dyDescent="0.15">
      <c r="I40" s="1"/>
      <c r="L40" s="1"/>
    </row>
    <row r="41" spans="9:12" x14ac:dyDescent="0.15">
      <c r="I41" s="1"/>
      <c r="L41" s="1"/>
    </row>
    <row r="42" spans="9:12" x14ac:dyDescent="0.15">
      <c r="I42" s="1"/>
      <c r="L42" s="1"/>
    </row>
    <row r="43" spans="9:12" x14ac:dyDescent="0.15">
      <c r="I43" s="1"/>
      <c r="L43" s="1"/>
    </row>
    <row r="44" spans="9:12" x14ac:dyDescent="0.15">
      <c r="I44" s="1"/>
      <c r="L44" s="1"/>
    </row>
    <row r="45" spans="9:12" x14ac:dyDescent="0.15">
      <c r="I45" s="1"/>
      <c r="L45" s="1"/>
    </row>
    <row r="46" spans="9:12" x14ac:dyDescent="0.15">
      <c r="I46" s="1"/>
      <c r="L46" s="1"/>
    </row>
    <row r="47" spans="9:12" x14ac:dyDescent="0.15">
      <c r="I47" s="1"/>
      <c r="L47" s="1"/>
    </row>
    <row r="48" spans="9:12" x14ac:dyDescent="0.15">
      <c r="I48" s="1"/>
      <c r="L48" s="1"/>
    </row>
    <row r="49" spans="9:12" x14ac:dyDescent="0.15">
      <c r="I49" s="1"/>
      <c r="L49" s="1"/>
    </row>
    <row r="50" spans="9:12" x14ac:dyDescent="0.15">
      <c r="I50" s="1"/>
      <c r="L50" s="1"/>
    </row>
    <row r="51" spans="9:12" x14ac:dyDescent="0.15">
      <c r="I51" s="1"/>
      <c r="L51" s="1"/>
    </row>
    <row r="52" spans="9:12" x14ac:dyDescent="0.15">
      <c r="I52" s="1"/>
      <c r="L52" s="1"/>
    </row>
    <row r="53" spans="9:12" x14ac:dyDescent="0.15">
      <c r="I53" s="1"/>
      <c r="L53" s="1"/>
    </row>
    <row r="54" spans="9:12" x14ac:dyDescent="0.15">
      <c r="I54" s="1"/>
      <c r="L54" s="1"/>
    </row>
    <row r="55" spans="9:12" x14ac:dyDescent="0.15">
      <c r="I55" s="1"/>
      <c r="L55" s="1"/>
    </row>
    <row r="56" spans="9:12" x14ac:dyDescent="0.15">
      <c r="I56" s="1"/>
      <c r="L56" s="1"/>
    </row>
    <row r="57" spans="9:12" x14ac:dyDescent="0.15">
      <c r="I57" s="1"/>
      <c r="L57" s="1"/>
    </row>
    <row r="58" spans="9:12" x14ac:dyDescent="0.15">
      <c r="I58" s="1"/>
      <c r="L58" s="1"/>
    </row>
    <row r="59" spans="9:12" x14ac:dyDescent="0.15">
      <c r="I59" s="1"/>
      <c r="L59" s="1"/>
    </row>
    <row r="60" spans="9:12" x14ac:dyDescent="0.15">
      <c r="I60" s="1"/>
      <c r="L60" s="1"/>
    </row>
  </sheetData>
  <mergeCells count="13">
    <mergeCell ref="B10:C10"/>
    <mergeCell ref="D10:E10"/>
    <mergeCell ref="B12:C12"/>
    <mergeCell ref="A1:G2"/>
    <mergeCell ref="J1:K1"/>
    <mergeCell ref="B3:C3"/>
    <mergeCell ref="B8:C8"/>
    <mergeCell ref="D8:E8"/>
    <mergeCell ref="F8:F10"/>
    <mergeCell ref="A9:A10"/>
    <mergeCell ref="B9:C9"/>
    <mergeCell ref="D9:E9"/>
    <mergeCell ref="G9:G10"/>
  </mergeCells>
  <conditionalFormatting sqref="A14">
    <cfRule type="duplicateValues" dxfId="368" priority="38"/>
    <cfRule type="duplicateValues" dxfId="367" priority="39"/>
    <cfRule type="duplicateValues" dxfId="366" priority="40"/>
    <cfRule type="duplicateValues" dxfId="365" priority="41"/>
    <cfRule type="duplicateValues" dxfId="364" priority="42"/>
  </conditionalFormatting>
  <conditionalFormatting sqref="A16">
    <cfRule type="duplicateValues" dxfId="363" priority="33"/>
    <cfRule type="duplicateValues" dxfId="362" priority="34"/>
    <cfRule type="duplicateValues" dxfId="361" priority="35"/>
    <cfRule type="duplicateValues" dxfId="360" priority="36"/>
    <cfRule type="duplicateValues" dxfId="359" priority="37"/>
  </conditionalFormatting>
  <conditionalFormatting sqref="A19">
    <cfRule type="duplicateValues" dxfId="358" priority="6"/>
    <cfRule type="duplicateValues" dxfId="357" priority="7"/>
    <cfRule type="duplicateValues" dxfId="356" priority="8"/>
    <cfRule type="duplicateValues" dxfId="355" priority="9"/>
    <cfRule type="duplicateValues" dxfId="354" priority="10"/>
  </conditionalFormatting>
  <conditionalFormatting sqref="A21">
    <cfRule type="duplicateValues" dxfId="353" priority="1"/>
    <cfRule type="duplicateValues" dxfId="352" priority="2"/>
    <cfRule type="duplicateValues" dxfId="351" priority="3"/>
    <cfRule type="duplicateValues" dxfId="350" priority="4"/>
    <cfRule type="duplicateValues" dxfId="349" priority="5"/>
  </conditionalFormatting>
  <conditionalFormatting sqref="A22:A24">
    <cfRule type="duplicateValues" dxfId="348" priority="48"/>
    <cfRule type="duplicateValues" dxfId="347" priority="49"/>
    <cfRule type="duplicateValues" dxfId="346" priority="50"/>
    <cfRule type="duplicateValues" dxfId="345" priority="51"/>
    <cfRule type="duplicateValues" dxfId="344" priority="52"/>
  </conditionalFormatting>
  <conditionalFormatting sqref="A25">
    <cfRule type="duplicateValues" dxfId="343" priority="18"/>
    <cfRule type="duplicateValues" dxfId="342" priority="19"/>
    <cfRule type="duplicateValues" dxfId="341" priority="20"/>
    <cfRule type="duplicateValues" dxfId="340" priority="21"/>
    <cfRule type="duplicateValues" dxfId="339" priority="22"/>
  </conditionalFormatting>
  <conditionalFormatting sqref="A26">
    <cfRule type="duplicateValues" dxfId="338" priority="13"/>
    <cfRule type="duplicateValues" dxfId="337" priority="14"/>
    <cfRule type="duplicateValues" dxfId="336" priority="15"/>
    <cfRule type="duplicateValues" dxfId="335" priority="16"/>
    <cfRule type="duplicateValues" dxfId="334" priority="17"/>
  </conditionalFormatting>
  <conditionalFormatting sqref="M3">
    <cfRule type="duplicateValues" dxfId="333" priority="11"/>
    <cfRule type="duplicateValues" dxfId="332" priority="1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AE95F-4527-8641-94CC-95E7D1BD9246}">
  <dimension ref="A1:N60"/>
  <sheetViews>
    <sheetView workbookViewId="0">
      <selection activeCell="K26" sqref="K26"/>
    </sheetView>
  </sheetViews>
  <sheetFormatPr baseColWidth="10" defaultColWidth="10.6640625" defaultRowHeight="14" x14ac:dyDescent="0.15"/>
  <cols>
    <col min="1" max="1" width="17.1640625" style="1" customWidth="1"/>
    <col min="2" max="2" width="10.5" style="15" customWidth="1"/>
    <col min="3" max="4" width="10.5" style="1" customWidth="1"/>
    <col min="5" max="5" width="10.5" style="15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3" width="17.5" style="1" customWidth="1"/>
    <col min="14" max="16384" width="10.6640625" style="1"/>
  </cols>
  <sheetData>
    <row r="1" spans="1:14" ht="15" customHeight="1" x14ac:dyDescent="0.15">
      <c r="A1" s="172" t="s">
        <v>132</v>
      </c>
      <c r="B1" s="173"/>
      <c r="C1" s="173"/>
      <c r="D1" s="173"/>
      <c r="E1" s="173"/>
      <c r="F1" s="173"/>
      <c r="G1" s="174"/>
      <c r="I1" s="1"/>
      <c r="J1" s="178" t="s">
        <v>122</v>
      </c>
      <c r="K1" s="179"/>
      <c r="L1" s="1"/>
    </row>
    <row r="2" spans="1:14" ht="15" customHeight="1" x14ac:dyDescent="0.15">
      <c r="A2" s="175"/>
      <c r="B2" s="176"/>
      <c r="C2" s="176"/>
      <c r="D2" s="176"/>
      <c r="E2" s="176"/>
      <c r="F2" s="176"/>
      <c r="G2" s="177"/>
      <c r="I2" s="1"/>
      <c r="J2" s="117" t="s">
        <v>130</v>
      </c>
      <c r="K2" s="120">
        <v>150</v>
      </c>
      <c r="L2" s="1"/>
    </row>
    <row r="3" spans="1:14" ht="15" customHeight="1" x14ac:dyDescent="0.15">
      <c r="A3" s="133" t="s">
        <v>114</v>
      </c>
      <c r="B3" s="180" t="s">
        <v>136</v>
      </c>
      <c r="C3" s="181"/>
      <c r="D3" s="124"/>
      <c r="E3" s="127"/>
      <c r="F3" s="124"/>
      <c r="G3" s="130"/>
      <c r="I3" s="1"/>
      <c r="J3" s="118" t="s">
        <v>116</v>
      </c>
      <c r="K3" s="119">
        <v>5</v>
      </c>
      <c r="L3" s="1"/>
      <c r="M3" s="52"/>
      <c r="N3" s="153"/>
    </row>
    <row r="4" spans="1:14" ht="15" customHeight="1" x14ac:dyDescent="0.15">
      <c r="A4" s="122" t="s">
        <v>115</v>
      </c>
      <c r="B4" s="141" t="s">
        <v>151</v>
      </c>
      <c r="C4" s="142"/>
      <c r="D4" s="124"/>
      <c r="E4" s="127"/>
      <c r="F4" s="124"/>
      <c r="G4" s="130"/>
      <c r="I4" s="1"/>
      <c r="J4" s="157">
        <v>1</v>
      </c>
      <c r="K4" s="31">
        <f>K2</f>
        <v>150</v>
      </c>
      <c r="L4" s="1"/>
      <c r="N4" s="153"/>
    </row>
    <row r="5" spans="1:14" ht="15" customHeight="1" x14ac:dyDescent="0.15">
      <c r="A5" s="122" t="s">
        <v>117</v>
      </c>
      <c r="B5" s="158" t="s">
        <v>152</v>
      </c>
      <c r="C5" s="142"/>
      <c r="D5" s="126"/>
      <c r="E5" s="128"/>
      <c r="F5" s="128"/>
      <c r="G5" s="130"/>
      <c r="I5" s="1"/>
      <c r="J5" s="157">
        <v>2</v>
      </c>
      <c r="K5" s="31">
        <f>K4-(K$4-30)/(K$3-1)</f>
        <v>120</v>
      </c>
      <c r="L5" s="1"/>
      <c r="N5" s="153"/>
    </row>
    <row r="6" spans="1:14" ht="15" customHeight="1" x14ac:dyDescent="0.15">
      <c r="A6" s="122" t="s">
        <v>118</v>
      </c>
      <c r="B6" s="141" t="s">
        <v>22</v>
      </c>
      <c r="C6" s="142"/>
      <c r="D6" s="126"/>
      <c r="E6" s="129"/>
      <c r="F6" s="126"/>
      <c r="G6" s="130"/>
      <c r="I6" s="1"/>
      <c r="J6" s="157">
        <v>3</v>
      </c>
      <c r="K6" s="31">
        <f t="shared" ref="K6:K8" si="0">K5-(K$4-30)/(K$3-1)</f>
        <v>90</v>
      </c>
      <c r="L6" s="1"/>
      <c r="N6" s="153"/>
    </row>
    <row r="7" spans="1:14" ht="15" customHeight="1" x14ac:dyDescent="0.15">
      <c r="A7" s="122" t="s">
        <v>119</v>
      </c>
      <c r="B7" s="143" t="s">
        <v>149</v>
      </c>
      <c r="C7" s="144"/>
      <c r="D7" s="125"/>
      <c r="E7" s="131"/>
      <c r="F7" s="125"/>
      <c r="G7" s="132"/>
      <c r="I7" s="1"/>
      <c r="J7" s="157">
        <v>4</v>
      </c>
      <c r="K7" s="31">
        <f t="shared" si="0"/>
        <v>60</v>
      </c>
      <c r="L7" s="1"/>
      <c r="N7" s="153"/>
    </row>
    <row r="8" spans="1:14" ht="15" customHeight="1" x14ac:dyDescent="0.15">
      <c r="A8" s="123" t="s">
        <v>120</v>
      </c>
      <c r="B8" s="182" t="s">
        <v>121</v>
      </c>
      <c r="C8" s="182"/>
      <c r="D8" s="182" t="s">
        <v>122</v>
      </c>
      <c r="E8" s="182"/>
      <c r="F8" s="183" t="s">
        <v>131</v>
      </c>
      <c r="G8" s="138" t="s">
        <v>123</v>
      </c>
      <c r="I8" s="1"/>
      <c r="J8" s="157">
        <v>5</v>
      </c>
      <c r="K8" s="31">
        <f t="shared" si="0"/>
        <v>30</v>
      </c>
      <c r="L8" s="1"/>
      <c r="N8" s="153"/>
    </row>
    <row r="9" spans="1:14" ht="15" customHeight="1" x14ac:dyDescent="0.15">
      <c r="A9" s="186" t="s">
        <v>124</v>
      </c>
      <c r="B9" s="187" t="s">
        <v>130</v>
      </c>
      <c r="C9" s="187"/>
      <c r="D9" s="187" t="s">
        <v>130</v>
      </c>
      <c r="E9" s="187"/>
      <c r="F9" s="184"/>
      <c r="G9" s="188" t="s">
        <v>137</v>
      </c>
      <c r="I9" s="1"/>
      <c r="J9" s="157"/>
      <c r="K9" s="31"/>
      <c r="L9" s="1"/>
      <c r="N9" s="153"/>
    </row>
    <row r="10" spans="1:14" ht="15" customHeight="1" x14ac:dyDescent="0.15">
      <c r="A10" s="186"/>
      <c r="B10" s="169">
        <v>0</v>
      </c>
      <c r="C10" s="169"/>
      <c r="D10" s="169">
        <f>K2</f>
        <v>150</v>
      </c>
      <c r="E10" s="169"/>
      <c r="F10" s="185"/>
      <c r="G10" s="188"/>
      <c r="I10" s="1"/>
      <c r="J10" s="157"/>
      <c r="K10" s="31"/>
      <c r="L10" s="1"/>
      <c r="N10" s="153"/>
    </row>
    <row r="11" spans="1:14" ht="15" customHeight="1" x14ac:dyDescent="0.15">
      <c r="A11" s="123"/>
      <c r="B11" s="115" t="s">
        <v>123</v>
      </c>
      <c r="C11" s="116" t="s">
        <v>129</v>
      </c>
      <c r="D11" s="116" t="s">
        <v>123</v>
      </c>
      <c r="E11" s="116" t="s">
        <v>129</v>
      </c>
      <c r="F11" s="121" t="s">
        <v>125</v>
      </c>
      <c r="G11" s="116">
        <v>5</v>
      </c>
      <c r="I11" s="1"/>
      <c r="J11" s="157"/>
      <c r="K11" s="31"/>
      <c r="L11" s="1"/>
      <c r="N11" s="153"/>
    </row>
    <row r="12" spans="1:14" ht="15" customHeight="1" x14ac:dyDescent="0.15">
      <c r="A12" s="82" t="s">
        <v>145</v>
      </c>
      <c r="B12" s="170" t="s">
        <v>135</v>
      </c>
      <c r="C12" s="171"/>
      <c r="D12" s="34">
        <v>1</v>
      </c>
      <c r="E12" s="81">
        <f>_xlfn.IFNA(VLOOKUP(D12,$J$4:$K$110,2,FALSE),"0")</f>
        <v>150</v>
      </c>
      <c r="F12" s="83">
        <f>IFERROR(LARGE((C12,E12),1),"0")</f>
        <v>150</v>
      </c>
      <c r="G12" s="139">
        <f>D12</f>
        <v>1</v>
      </c>
      <c r="I12" s="1"/>
      <c r="J12" s="157"/>
      <c r="K12" s="31"/>
      <c r="L12" s="1"/>
      <c r="N12" s="153"/>
    </row>
    <row r="13" spans="1:14" ht="15" customHeight="1" x14ac:dyDescent="0.15">
      <c r="A13" s="82" t="s">
        <v>150</v>
      </c>
      <c r="B13" s="134"/>
      <c r="C13" s="135"/>
      <c r="D13" s="34">
        <v>2</v>
      </c>
      <c r="E13" s="81">
        <f t="shared" ref="E13:E26" si="1">_xlfn.IFNA(VLOOKUP(D13,$J$4:$K$110,2,FALSE),"0")</f>
        <v>120</v>
      </c>
      <c r="F13" s="83">
        <f>IFERROR(LARGE((C13,E13),1),"0")</f>
        <v>120</v>
      </c>
      <c r="G13" s="139">
        <f t="shared" ref="G13:G26" si="2">D13</f>
        <v>2</v>
      </c>
      <c r="H13" s="15"/>
      <c r="I13" s="1"/>
      <c r="J13" s="157" t="s">
        <v>126</v>
      </c>
      <c r="K13" s="31">
        <v>0</v>
      </c>
      <c r="L13" s="1"/>
      <c r="N13" s="153"/>
    </row>
    <row r="14" spans="1:14" ht="15" customHeight="1" x14ac:dyDescent="0.15">
      <c r="A14" s="65" t="s">
        <v>146</v>
      </c>
      <c r="B14" s="134"/>
      <c r="C14" s="135"/>
      <c r="D14" s="34">
        <v>3</v>
      </c>
      <c r="E14" s="81">
        <f t="shared" si="1"/>
        <v>90</v>
      </c>
      <c r="F14" s="83">
        <f>IFERROR(LARGE((C14,E14),1),"0")</f>
        <v>90</v>
      </c>
      <c r="G14" s="139">
        <f t="shared" si="2"/>
        <v>3</v>
      </c>
      <c r="H14" s="15"/>
      <c r="I14" s="1"/>
      <c r="J14" s="29"/>
      <c r="K14" s="31"/>
      <c r="L14" s="1"/>
    </row>
    <row r="15" spans="1:14" ht="15" customHeight="1" x14ac:dyDescent="0.15">
      <c r="A15" s="82" t="s">
        <v>147</v>
      </c>
      <c r="B15" s="134"/>
      <c r="C15" s="135"/>
      <c r="D15" s="34">
        <v>4</v>
      </c>
      <c r="E15" s="81">
        <f t="shared" si="1"/>
        <v>60</v>
      </c>
      <c r="F15" s="83">
        <f>IFERROR(LARGE((C15,E15),1),"0")</f>
        <v>60</v>
      </c>
      <c r="G15" s="139">
        <f t="shared" si="2"/>
        <v>4</v>
      </c>
      <c r="H15" s="15"/>
      <c r="I15" s="1"/>
      <c r="L15" s="1"/>
    </row>
    <row r="16" spans="1:14" ht="15" customHeight="1" x14ac:dyDescent="0.15">
      <c r="A16" s="65" t="s">
        <v>148</v>
      </c>
      <c r="B16" s="134"/>
      <c r="C16" s="135"/>
      <c r="D16" s="34">
        <v>5</v>
      </c>
      <c r="E16" s="81">
        <f t="shared" si="1"/>
        <v>30</v>
      </c>
      <c r="F16" s="83">
        <f>IFERROR(LARGE((C16,E16),1),"0")</f>
        <v>30</v>
      </c>
      <c r="G16" s="139">
        <f t="shared" si="2"/>
        <v>5</v>
      </c>
      <c r="H16" s="15"/>
      <c r="I16" s="1"/>
      <c r="L16" s="1"/>
    </row>
    <row r="17" spans="1:12" x14ac:dyDescent="0.15">
      <c r="A17" s="82"/>
      <c r="B17" s="134"/>
      <c r="C17" s="135"/>
      <c r="D17" s="7"/>
      <c r="E17" s="81" t="str">
        <f t="shared" si="1"/>
        <v>0</v>
      </c>
      <c r="F17" s="83" t="str">
        <f>IFERROR(LARGE((C17,E17),1),"0")</f>
        <v>0</v>
      </c>
      <c r="G17" s="139">
        <f t="shared" si="2"/>
        <v>0</v>
      </c>
      <c r="H17" s="15"/>
      <c r="I17" s="1"/>
      <c r="L17" s="1"/>
    </row>
    <row r="18" spans="1:12" x14ac:dyDescent="0.15">
      <c r="A18" s="82"/>
      <c r="B18" s="134"/>
      <c r="C18" s="135"/>
      <c r="D18" s="34"/>
      <c r="E18" s="81" t="str">
        <f t="shared" si="1"/>
        <v>0</v>
      </c>
      <c r="F18" s="83" t="str">
        <f>IFERROR(LARGE((C18,E18),1),"0")</f>
        <v>0</v>
      </c>
      <c r="G18" s="139">
        <f t="shared" si="2"/>
        <v>0</v>
      </c>
      <c r="H18" s="15"/>
      <c r="I18" s="1"/>
      <c r="L18" s="1"/>
    </row>
    <row r="19" spans="1:12" x14ac:dyDescent="0.15">
      <c r="A19" s="82"/>
      <c r="B19" s="134"/>
      <c r="C19" s="135"/>
      <c r="D19" s="81"/>
      <c r="E19" s="81" t="str">
        <f t="shared" si="1"/>
        <v>0</v>
      </c>
      <c r="F19" s="83" t="str">
        <f>IFERROR(LARGE((C19,E19),1),"0")</f>
        <v>0</v>
      </c>
      <c r="G19" s="139">
        <f t="shared" si="2"/>
        <v>0</v>
      </c>
      <c r="H19" s="35"/>
      <c r="I19" s="1"/>
      <c r="L19" s="1"/>
    </row>
    <row r="20" spans="1:12" x14ac:dyDescent="0.15">
      <c r="A20" s="82"/>
      <c r="B20" s="134"/>
      <c r="C20" s="135"/>
      <c r="D20" s="81"/>
      <c r="E20" s="81" t="str">
        <f t="shared" si="1"/>
        <v>0</v>
      </c>
      <c r="F20" s="83" t="str">
        <f>IFERROR(LARGE((C20,E20),1),"0")</f>
        <v>0</v>
      </c>
      <c r="G20" s="139">
        <f t="shared" si="2"/>
        <v>0</v>
      </c>
      <c r="H20" s="35"/>
      <c r="I20" s="1"/>
      <c r="L20" s="1"/>
    </row>
    <row r="21" spans="1:12" x14ac:dyDescent="0.15">
      <c r="A21" s="84"/>
      <c r="B21" s="134"/>
      <c r="C21" s="135"/>
      <c r="D21" s="81"/>
      <c r="E21" s="81" t="str">
        <f t="shared" si="1"/>
        <v>0</v>
      </c>
      <c r="F21" s="83" t="str">
        <f>IFERROR(LARGE((C21,E21),1),"0")</f>
        <v>0</v>
      </c>
      <c r="G21" s="139">
        <f t="shared" si="2"/>
        <v>0</v>
      </c>
      <c r="H21" s="35"/>
      <c r="I21" s="1"/>
      <c r="L21" s="1"/>
    </row>
    <row r="22" spans="1:12" x14ac:dyDescent="0.15">
      <c r="A22" s="82"/>
      <c r="B22" s="134"/>
      <c r="C22" s="135"/>
      <c r="D22" s="81"/>
      <c r="E22" s="81" t="str">
        <f t="shared" si="1"/>
        <v>0</v>
      </c>
      <c r="F22" s="83" t="str">
        <f>IFERROR(LARGE((C22,E22),1),"0")</f>
        <v>0</v>
      </c>
      <c r="G22" s="139">
        <f t="shared" si="2"/>
        <v>0</v>
      </c>
      <c r="H22" s="37"/>
      <c r="I22" s="1"/>
      <c r="L22" s="1"/>
    </row>
    <row r="23" spans="1:12" x14ac:dyDescent="0.15">
      <c r="A23" s="82"/>
      <c r="B23" s="134"/>
      <c r="C23" s="135"/>
      <c r="D23" s="81"/>
      <c r="E23" s="81" t="str">
        <f t="shared" si="1"/>
        <v>0</v>
      </c>
      <c r="F23" s="83" t="str">
        <f>IFERROR(LARGE((C23,E23),1),"0")</f>
        <v>0</v>
      </c>
      <c r="G23" s="139">
        <f t="shared" si="2"/>
        <v>0</v>
      </c>
      <c r="H23" s="35"/>
      <c r="I23" s="1"/>
      <c r="L23" s="1"/>
    </row>
    <row r="24" spans="1:12" x14ac:dyDescent="0.15">
      <c r="A24" s="65"/>
      <c r="B24" s="134"/>
      <c r="C24" s="135"/>
      <c r="D24" s="81"/>
      <c r="E24" s="81" t="str">
        <f t="shared" si="1"/>
        <v>0</v>
      </c>
      <c r="F24" s="83" t="str">
        <f>IFERROR(LARGE((C24,E24),1),"0")</f>
        <v>0</v>
      </c>
      <c r="G24" s="139">
        <f t="shared" si="2"/>
        <v>0</v>
      </c>
      <c r="H24" s="35"/>
      <c r="I24" s="1"/>
      <c r="L24" s="1"/>
    </row>
    <row r="25" spans="1:12" x14ac:dyDescent="0.15">
      <c r="A25" s="82"/>
      <c r="B25" s="134"/>
      <c r="C25" s="135"/>
      <c r="D25" s="81"/>
      <c r="E25" s="81" t="str">
        <f t="shared" si="1"/>
        <v>0</v>
      </c>
      <c r="F25" s="83" t="str">
        <f>IFERROR(LARGE((C25,E25),1),"0")</f>
        <v>0</v>
      </c>
      <c r="G25" s="139">
        <f t="shared" si="2"/>
        <v>0</v>
      </c>
      <c r="H25" s="35"/>
      <c r="I25" s="1"/>
      <c r="L25" s="1"/>
    </row>
    <row r="26" spans="1:12" x14ac:dyDescent="0.15">
      <c r="A26" s="65"/>
      <c r="B26" s="136"/>
      <c r="C26" s="137"/>
      <c r="D26" s="81"/>
      <c r="E26" s="81" t="str">
        <f t="shared" si="1"/>
        <v>0</v>
      </c>
      <c r="F26" s="83" t="str">
        <f>IFERROR(LARGE((C26,E26),1),"0")</f>
        <v>0</v>
      </c>
      <c r="G26" s="139">
        <f t="shared" si="2"/>
        <v>0</v>
      </c>
      <c r="H26" s="35"/>
      <c r="I26" s="1"/>
      <c r="L26" s="1"/>
    </row>
    <row r="27" spans="1:12" x14ac:dyDescent="0.15">
      <c r="H27" s="35"/>
      <c r="I27" s="1"/>
      <c r="L27" s="1"/>
    </row>
    <row r="28" spans="1:12" x14ac:dyDescent="0.15">
      <c r="H28" s="35"/>
      <c r="I28" s="1"/>
      <c r="L28" s="1"/>
    </row>
    <row r="29" spans="1:12" x14ac:dyDescent="0.15">
      <c r="H29" s="15"/>
      <c r="I29" s="1"/>
      <c r="L29" s="1"/>
    </row>
    <row r="30" spans="1:12" x14ac:dyDescent="0.15">
      <c r="H30" s="15"/>
      <c r="I30" s="1"/>
      <c r="L30" s="1"/>
    </row>
    <row r="31" spans="1:12" x14ac:dyDescent="0.15">
      <c r="H31" s="15"/>
      <c r="I31" s="1"/>
      <c r="L31" s="1"/>
    </row>
    <row r="32" spans="1:12" x14ac:dyDescent="0.15">
      <c r="H32" s="15"/>
      <c r="I32" s="1"/>
      <c r="L32" s="1"/>
    </row>
    <row r="33" spans="9:12" x14ac:dyDescent="0.15">
      <c r="I33" s="1"/>
      <c r="L33" s="1"/>
    </row>
    <row r="34" spans="9:12" x14ac:dyDescent="0.15">
      <c r="I34" s="1"/>
      <c r="L34" s="1"/>
    </row>
    <row r="35" spans="9:12" x14ac:dyDescent="0.15">
      <c r="I35" s="1"/>
      <c r="L35" s="1"/>
    </row>
    <row r="36" spans="9:12" x14ac:dyDescent="0.15">
      <c r="I36" s="1"/>
      <c r="L36" s="1"/>
    </row>
    <row r="37" spans="9:12" x14ac:dyDescent="0.15">
      <c r="I37" s="1"/>
      <c r="L37" s="1"/>
    </row>
    <row r="38" spans="9:12" x14ac:dyDescent="0.15">
      <c r="I38" s="1"/>
      <c r="L38" s="1"/>
    </row>
    <row r="39" spans="9:12" x14ac:dyDescent="0.15">
      <c r="I39" s="1"/>
      <c r="L39" s="1"/>
    </row>
    <row r="40" spans="9:12" x14ac:dyDescent="0.15">
      <c r="I40" s="1"/>
      <c r="L40" s="1"/>
    </row>
    <row r="41" spans="9:12" x14ac:dyDescent="0.15">
      <c r="I41" s="1"/>
      <c r="L41" s="1"/>
    </row>
    <row r="42" spans="9:12" x14ac:dyDescent="0.15">
      <c r="I42" s="1"/>
      <c r="L42" s="1"/>
    </row>
    <row r="43" spans="9:12" x14ac:dyDescent="0.15">
      <c r="I43" s="1"/>
      <c r="L43" s="1"/>
    </row>
    <row r="44" spans="9:12" x14ac:dyDescent="0.15">
      <c r="I44" s="1"/>
      <c r="L44" s="1"/>
    </row>
    <row r="45" spans="9:12" x14ac:dyDescent="0.15">
      <c r="I45" s="1"/>
      <c r="L45" s="1"/>
    </row>
    <row r="46" spans="9:12" x14ac:dyDescent="0.15">
      <c r="I46" s="1"/>
      <c r="L46" s="1"/>
    </row>
    <row r="47" spans="9:12" x14ac:dyDescent="0.15">
      <c r="I47" s="1"/>
      <c r="L47" s="1"/>
    </row>
    <row r="48" spans="9:12" x14ac:dyDescent="0.15">
      <c r="I48" s="1"/>
      <c r="L48" s="1"/>
    </row>
    <row r="49" spans="9:12" x14ac:dyDescent="0.15">
      <c r="I49" s="1"/>
      <c r="L49" s="1"/>
    </row>
    <row r="50" spans="9:12" x14ac:dyDescent="0.15">
      <c r="I50" s="1"/>
      <c r="L50" s="1"/>
    </row>
    <row r="51" spans="9:12" x14ac:dyDescent="0.15">
      <c r="I51" s="1"/>
      <c r="L51" s="1"/>
    </row>
    <row r="52" spans="9:12" x14ac:dyDescent="0.15">
      <c r="I52" s="1"/>
      <c r="L52" s="1"/>
    </row>
    <row r="53" spans="9:12" x14ac:dyDescent="0.15">
      <c r="I53" s="1"/>
      <c r="L53" s="1"/>
    </row>
    <row r="54" spans="9:12" x14ac:dyDescent="0.15">
      <c r="I54" s="1"/>
      <c r="L54" s="1"/>
    </row>
    <row r="55" spans="9:12" x14ac:dyDescent="0.15">
      <c r="I55" s="1"/>
      <c r="L55" s="1"/>
    </row>
    <row r="56" spans="9:12" x14ac:dyDescent="0.15">
      <c r="I56" s="1"/>
      <c r="L56" s="1"/>
    </row>
    <row r="57" spans="9:12" x14ac:dyDescent="0.15">
      <c r="I57" s="1"/>
      <c r="L57" s="1"/>
    </row>
    <row r="58" spans="9:12" x14ac:dyDescent="0.15">
      <c r="I58" s="1"/>
      <c r="L58" s="1"/>
    </row>
    <row r="59" spans="9:12" x14ac:dyDescent="0.15">
      <c r="I59" s="1"/>
      <c r="L59" s="1"/>
    </row>
    <row r="60" spans="9:12" x14ac:dyDescent="0.15">
      <c r="I60" s="1"/>
      <c r="L60" s="1"/>
    </row>
  </sheetData>
  <mergeCells count="13">
    <mergeCell ref="B10:C10"/>
    <mergeCell ref="D10:E10"/>
    <mergeCell ref="B12:C12"/>
    <mergeCell ref="A1:G2"/>
    <mergeCell ref="J1:K1"/>
    <mergeCell ref="B3:C3"/>
    <mergeCell ref="B8:C8"/>
    <mergeCell ref="D8:E8"/>
    <mergeCell ref="F8:F10"/>
    <mergeCell ref="A9:A10"/>
    <mergeCell ref="B9:C9"/>
    <mergeCell ref="D9:E9"/>
    <mergeCell ref="G9:G10"/>
  </mergeCells>
  <conditionalFormatting sqref="A14">
    <cfRule type="duplicateValues" dxfId="331" priority="28"/>
    <cfRule type="duplicateValues" dxfId="330" priority="29"/>
    <cfRule type="duplicateValues" dxfId="329" priority="30"/>
    <cfRule type="duplicateValues" dxfId="328" priority="31"/>
    <cfRule type="duplicateValues" dxfId="327" priority="32"/>
  </conditionalFormatting>
  <conditionalFormatting sqref="A16">
    <cfRule type="duplicateValues" dxfId="326" priority="23"/>
    <cfRule type="duplicateValues" dxfId="325" priority="24"/>
    <cfRule type="duplicateValues" dxfId="324" priority="25"/>
    <cfRule type="duplicateValues" dxfId="323" priority="26"/>
    <cfRule type="duplicateValues" dxfId="322" priority="27"/>
  </conditionalFormatting>
  <conditionalFormatting sqref="A18">
    <cfRule type="duplicateValues" dxfId="321" priority="18"/>
    <cfRule type="duplicateValues" dxfId="320" priority="19"/>
    <cfRule type="duplicateValues" dxfId="319" priority="20"/>
    <cfRule type="duplicateValues" dxfId="318" priority="21"/>
    <cfRule type="duplicateValues" dxfId="317" priority="22"/>
  </conditionalFormatting>
  <conditionalFormatting sqref="A19">
    <cfRule type="duplicateValues" dxfId="316" priority="13"/>
    <cfRule type="duplicateValues" dxfId="315" priority="14"/>
    <cfRule type="duplicateValues" dxfId="314" priority="15"/>
    <cfRule type="duplicateValues" dxfId="313" priority="16"/>
    <cfRule type="duplicateValues" dxfId="312" priority="17"/>
  </conditionalFormatting>
  <conditionalFormatting sqref="A20">
    <cfRule type="duplicateValues" dxfId="311" priority="33"/>
    <cfRule type="duplicateValues" dxfId="310" priority="34"/>
    <cfRule type="duplicateValues" dxfId="309" priority="35"/>
    <cfRule type="duplicateValues" dxfId="308" priority="36"/>
    <cfRule type="duplicateValues" dxfId="307" priority="37"/>
  </conditionalFormatting>
  <conditionalFormatting sqref="A22:A24">
    <cfRule type="duplicateValues" dxfId="306" priority="38"/>
    <cfRule type="duplicateValues" dxfId="305" priority="39"/>
    <cfRule type="duplicateValues" dxfId="304" priority="40"/>
    <cfRule type="duplicateValues" dxfId="303" priority="41"/>
    <cfRule type="duplicateValues" dxfId="302" priority="42"/>
  </conditionalFormatting>
  <conditionalFormatting sqref="A25">
    <cfRule type="duplicateValues" dxfId="301" priority="8"/>
    <cfRule type="duplicateValues" dxfId="300" priority="9"/>
    <cfRule type="duplicateValues" dxfId="299" priority="10"/>
    <cfRule type="duplicateValues" dxfId="298" priority="11"/>
    <cfRule type="duplicateValues" dxfId="297" priority="12"/>
  </conditionalFormatting>
  <conditionalFormatting sqref="A26">
    <cfRule type="duplicateValues" dxfId="296" priority="3"/>
    <cfRule type="duplicateValues" dxfId="295" priority="4"/>
    <cfRule type="duplicateValues" dxfId="294" priority="5"/>
    <cfRule type="duplicateValues" dxfId="293" priority="6"/>
    <cfRule type="duplicateValues" dxfId="292" priority="7"/>
  </conditionalFormatting>
  <conditionalFormatting sqref="M3">
    <cfRule type="duplicateValues" dxfId="291" priority="1"/>
    <cfRule type="duplicateValues" dxfId="290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3ADD0-7BE3-4B47-92FA-BE7A8FEE1A79}">
  <dimension ref="A1:N60"/>
  <sheetViews>
    <sheetView topLeftCell="D1" workbookViewId="0">
      <selection activeCell="M1" sqref="M1:O1048576"/>
    </sheetView>
  </sheetViews>
  <sheetFormatPr baseColWidth="10" defaultColWidth="10.6640625" defaultRowHeight="14" x14ac:dyDescent="0.15"/>
  <cols>
    <col min="1" max="1" width="17.1640625" style="1" customWidth="1"/>
    <col min="2" max="2" width="10.5" style="15" customWidth="1"/>
    <col min="3" max="4" width="10.5" style="1" customWidth="1"/>
    <col min="5" max="5" width="10.5" style="15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3" width="17.5" style="1" customWidth="1"/>
    <col min="14" max="16384" width="10.6640625" style="1"/>
  </cols>
  <sheetData>
    <row r="1" spans="1:14" ht="15" customHeight="1" x14ac:dyDescent="0.15">
      <c r="A1" s="172" t="s">
        <v>132</v>
      </c>
      <c r="B1" s="173"/>
      <c r="C1" s="173"/>
      <c r="D1" s="173"/>
      <c r="E1" s="173"/>
      <c r="F1" s="173"/>
      <c r="G1" s="174"/>
      <c r="I1" s="1"/>
      <c r="J1" s="178" t="s">
        <v>122</v>
      </c>
      <c r="K1" s="179"/>
      <c r="L1" s="1"/>
    </row>
    <row r="2" spans="1:14" ht="15" customHeight="1" x14ac:dyDescent="0.15">
      <c r="A2" s="175"/>
      <c r="B2" s="176"/>
      <c r="C2" s="176"/>
      <c r="D2" s="176"/>
      <c r="E2" s="176"/>
      <c r="F2" s="176"/>
      <c r="G2" s="177"/>
      <c r="I2" s="1"/>
      <c r="J2" s="117" t="s">
        <v>130</v>
      </c>
      <c r="K2" s="120">
        <v>150</v>
      </c>
      <c r="L2" s="1"/>
    </row>
    <row r="3" spans="1:14" ht="15" customHeight="1" x14ac:dyDescent="0.15">
      <c r="A3" s="133" t="s">
        <v>114</v>
      </c>
      <c r="B3" s="180" t="s">
        <v>136</v>
      </c>
      <c r="C3" s="181"/>
      <c r="D3" s="124"/>
      <c r="E3" s="127"/>
      <c r="F3" s="124"/>
      <c r="G3" s="130"/>
      <c r="I3" s="1"/>
      <c r="J3" s="118" t="s">
        <v>116</v>
      </c>
      <c r="K3" s="119">
        <v>5</v>
      </c>
      <c r="L3" s="1"/>
      <c r="M3" s="52"/>
      <c r="N3" s="153"/>
    </row>
    <row r="4" spans="1:14" ht="15" customHeight="1" x14ac:dyDescent="0.15">
      <c r="A4" s="122" t="s">
        <v>115</v>
      </c>
      <c r="B4" s="141" t="s">
        <v>139</v>
      </c>
      <c r="C4" s="142"/>
      <c r="D4" s="124"/>
      <c r="E4" s="127"/>
      <c r="F4" s="124"/>
      <c r="G4" s="130"/>
      <c r="I4" s="1"/>
      <c r="J4" s="157">
        <v>1</v>
      </c>
      <c r="K4" s="31">
        <f>K2</f>
        <v>150</v>
      </c>
      <c r="L4" s="1"/>
      <c r="N4" s="153"/>
    </row>
    <row r="5" spans="1:14" ht="15" customHeight="1" x14ac:dyDescent="0.15">
      <c r="A5" s="122" t="s">
        <v>117</v>
      </c>
      <c r="B5" s="158" t="s">
        <v>141</v>
      </c>
      <c r="C5" s="142"/>
      <c r="D5" s="126"/>
      <c r="E5" s="128"/>
      <c r="F5" s="128"/>
      <c r="G5" s="130"/>
      <c r="I5" s="1"/>
      <c r="J5" s="157">
        <v>2</v>
      </c>
      <c r="K5" s="31">
        <f>K4-(K$4-30)/(K$3-1)</f>
        <v>120</v>
      </c>
      <c r="L5" s="1"/>
      <c r="N5" s="153"/>
    </row>
    <row r="6" spans="1:14" ht="15" customHeight="1" x14ac:dyDescent="0.15">
      <c r="A6" s="122" t="s">
        <v>118</v>
      </c>
      <c r="B6" s="141" t="s">
        <v>22</v>
      </c>
      <c r="C6" s="142"/>
      <c r="D6" s="126"/>
      <c r="E6" s="129"/>
      <c r="F6" s="126"/>
      <c r="G6" s="130"/>
      <c r="I6" s="1"/>
      <c r="J6" s="157">
        <v>3</v>
      </c>
      <c r="K6" s="31">
        <f t="shared" ref="K6:K8" si="0">K5-(K$4-30)/(K$3-1)</f>
        <v>90</v>
      </c>
      <c r="L6" s="1"/>
      <c r="N6" s="153"/>
    </row>
    <row r="7" spans="1:14" ht="15" customHeight="1" x14ac:dyDescent="0.15">
      <c r="A7" s="122" t="s">
        <v>119</v>
      </c>
      <c r="B7" s="143" t="s">
        <v>149</v>
      </c>
      <c r="C7" s="144"/>
      <c r="D7" s="125"/>
      <c r="E7" s="131"/>
      <c r="F7" s="125"/>
      <c r="G7" s="132"/>
      <c r="I7" s="1"/>
      <c r="J7" s="157">
        <v>4</v>
      </c>
      <c r="K7" s="31">
        <f t="shared" si="0"/>
        <v>60</v>
      </c>
      <c r="L7" s="1"/>
      <c r="N7" s="153"/>
    </row>
    <row r="8" spans="1:14" ht="15" customHeight="1" x14ac:dyDescent="0.15">
      <c r="A8" s="123" t="s">
        <v>120</v>
      </c>
      <c r="B8" s="182" t="s">
        <v>121</v>
      </c>
      <c r="C8" s="182"/>
      <c r="D8" s="182" t="s">
        <v>122</v>
      </c>
      <c r="E8" s="182"/>
      <c r="F8" s="183" t="s">
        <v>131</v>
      </c>
      <c r="G8" s="138" t="s">
        <v>123</v>
      </c>
      <c r="I8" s="1"/>
      <c r="J8" s="157">
        <v>5</v>
      </c>
      <c r="K8" s="31">
        <f t="shared" si="0"/>
        <v>30</v>
      </c>
      <c r="L8" s="1"/>
      <c r="N8" s="153"/>
    </row>
    <row r="9" spans="1:14" ht="15" customHeight="1" x14ac:dyDescent="0.15">
      <c r="A9" s="186" t="s">
        <v>124</v>
      </c>
      <c r="B9" s="187" t="s">
        <v>130</v>
      </c>
      <c r="C9" s="187"/>
      <c r="D9" s="187" t="s">
        <v>130</v>
      </c>
      <c r="E9" s="187"/>
      <c r="F9" s="184"/>
      <c r="G9" s="188" t="s">
        <v>137</v>
      </c>
      <c r="I9" s="1"/>
      <c r="J9" s="157"/>
      <c r="K9" s="31"/>
      <c r="L9" s="1"/>
      <c r="N9" s="153"/>
    </row>
    <row r="10" spans="1:14" ht="15" customHeight="1" x14ac:dyDescent="0.15">
      <c r="A10" s="186"/>
      <c r="B10" s="169">
        <v>0</v>
      </c>
      <c r="C10" s="169"/>
      <c r="D10" s="169">
        <f>K2</f>
        <v>150</v>
      </c>
      <c r="E10" s="169"/>
      <c r="F10" s="185"/>
      <c r="G10" s="188"/>
      <c r="I10" s="1"/>
      <c r="J10" s="157"/>
      <c r="K10" s="31"/>
      <c r="L10" s="1"/>
      <c r="N10" s="153"/>
    </row>
    <row r="11" spans="1:14" ht="15" customHeight="1" x14ac:dyDescent="0.15">
      <c r="A11" s="123"/>
      <c r="B11" s="115" t="s">
        <v>123</v>
      </c>
      <c r="C11" s="116" t="s">
        <v>129</v>
      </c>
      <c r="D11" s="116" t="s">
        <v>123</v>
      </c>
      <c r="E11" s="116" t="s">
        <v>129</v>
      </c>
      <c r="F11" s="121" t="s">
        <v>125</v>
      </c>
      <c r="G11" s="116">
        <v>5</v>
      </c>
      <c r="I11" s="1"/>
      <c r="J11" s="157"/>
      <c r="K11" s="31"/>
      <c r="L11" s="1"/>
      <c r="N11" s="153"/>
    </row>
    <row r="12" spans="1:14" ht="15" customHeight="1" x14ac:dyDescent="0.15">
      <c r="A12" s="82" t="s">
        <v>144</v>
      </c>
      <c r="B12" s="170" t="s">
        <v>135</v>
      </c>
      <c r="C12" s="171"/>
      <c r="D12" s="34">
        <v>1</v>
      </c>
      <c r="E12" s="81">
        <f>_xlfn.IFNA(VLOOKUP(D12,$J$4:$K$110,2,FALSE),"0")</f>
        <v>150</v>
      </c>
      <c r="F12" s="83">
        <f>IFERROR(LARGE((C12,E12),1),"0")</f>
        <v>150</v>
      </c>
      <c r="G12" s="139">
        <f>D12</f>
        <v>1</v>
      </c>
      <c r="I12" s="1"/>
      <c r="J12" s="157"/>
      <c r="K12" s="31"/>
      <c r="L12" s="1"/>
    </row>
    <row r="13" spans="1:14" ht="15" customHeight="1" x14ac:dyDescent="0.15">
      <c r="A13" s="82" t="s">
        <v>145</v>
      </c>
      <c r="B13" s="134"/>
      <c r="C13" s="135"/>
      <c r="D13" s="34">
        <v>2</v>
      </c>
      <c r="E13" s="81">
        <f t="shared" ref="E13:E26" si="1">_xlfn.IFNA(VLOOKUP(D13,$J$4:$K$110,2,FALSE),"0")</f>
        <v>120</v>
      </c>
      <c r="F13" s="83">
        <f>IFERROR(LARGE((C13,E13),1),"0")</f>
        <v>120</v>
      </c>
      <c r="G13" s="139">
        <f t="shared" ref="G13:G26" si="2">D13</f>
        <v>2</v>
      </c>
      <c r="H13" s="15"/>
      <c r="I13" s="1"/>
      <c r="J13" s="157" t="s">
        <v>126</v>
      </c>
      <c r="K13" s="31">
        <v>0</v>
      </c>
      <c r="L13" s="1"/>
    </row>
    <row r="14" spans="1:14" ht="15" customHeight="1" x14ac:dyDescent="0.15">
      <c r="A14" s="65" t="s">
        <v>146</v>
      </c>
      <c r="B14" s="134"/>
      <c r="C14" s="135"/>
      <c r="D14" s="34">
        <v>3</v>
      </c>
      <c r="E14" s="81">
        <f t="shared" si="1"/>
        <v>90</v>
      </c>
      <c r="F14" s="83">
        <f>IFERROR(LARGE((C14,E14),1),"0")</f>
        <v>90</v>
      </c>
      <c r="G14" s="139">
        <f t="shared" si="2"/>
        <v>3</v>
      </c>
      <c r="H14" s="15"/>
      <c r="I14" s="1"/>
      <c r="J14" s="29"/>
      <c r="K14" s="31"/>
      <c r="L14" s="1"/>
    </row>
    <row r="15" spans="1:14" ht="15" customHeight="1" x14ac:dyDescent="0.15">
      <c r="A15" s="82" t="s">
        <v>147</v>
      </c>
      <c r="B15" s="134"/>
      <c r="C15" s="135"/>
      <c r="D15" s="34">
        <v>4</v>
      </c>
      <c r="E15" s="81">
        <f t="shared" si="1"/>
        <v>60</v>
      </c>
      <c r="F15" s="83">
        <f>IFERROR(LARGE((C15,E15),1),"0")</f>
        <v>60</v>
      </c>
      <c r="G15" s="139">
        <f t="shared" si="2"/>
        <v>4</v>
      </c>
      <c r="H15" s="15"/>
      <c r="I15" s="1"/>
      <c r="L15" s="1"/>
    </row>
    <row r="16" spans="1:14" ht="15" customHeight="1" x14ac:dyDescent="0.15">
      <c r="A16" s="65" t="s">
        <v>148</v>
      </c>
      <c r="B16" s="134"/>
      <c r="C16" s="135"/>
      <c r="D16" s="34" t="s">
        <v>126</v>
      </c>
      <c r="E16" s="81">
        <f t="shared" si="1"/>
        <v>0</v>
      </c>
      <c r="F16" s="83">
        <f>IFERROR(LARGE((C16,E16),1),"0")</f>
        <v>0</v>
      </c>
      <c r="G16" s="139" t="str">
        <f t="shared" si="2"/>
        <v>DNS</v>
      </c>
      <c r="H16" s="15"/>
      <c r="I16" s="1"/>
      <c r="L16" s="1"/>
    </row>
    <row r="17" spans="1:12" x14ac:dyDescent="0.15">
      <c r="A17" s="82"/>
      <c r="B17" s="134"/>
      <c r="C17" s="135"/>
      <c r="D17" s="7"/>
      <c r="E17" s="81" t="str">
        <f t="shared" si="1"/>
        <v>0</v>
      </c>
      <c r="F17" s="83" t="str">
        <f>IFERROR(LARGE((C17,E17),1),"0")</f>
        <v>0</v>
      </c>
      <c r="G17" s="139">
        <f t="shared" si="2"/>
        <v>0</v>
      </c>
      <c r="H17" s="15"/>
      <c r="I17" s="1"/>
      <c r="L17" s="1"/>
    </row>
    <row r="18" spans="1:12" x14ac:dyDescent="0.15">
      <c r="A18" s="82"/>
      <c r="B18" s="134"/>
      <c r="C18" s="135"/>
      <c r="D18" s="34"/>
      <c r="E18" s="81" t="str">
        <f t="shared" si="1"/>
        <v>0</v>
      </c>
      <c r="F18" s="83" t="str">
        <f>IFERROR(LARGE((C18,E18),1),"0")</f>
        <v>0</v>
      </c>
      <c r="G18" s="139">
        <f t="shared" si="2"/>
        <v>0</v>
      </c>
      <c r="H18" s="15"/>
      <c r="I18" s="1"/>
      <c r="L18" s="1"/>
    </row>
    <row r="19" spans="1:12" x14ac:dyDescent="0.15">
      <c r="A19" s="82"/>
      <c r="B19" s="134"/>
      <c r="C19" s="135"/>
      <c r="D19" s="81"/>
      <c r="E19" s="81" t="str">
        <f t="shared" si="1"/>
        <v>0</v>
      </c>
      <c r="F19" s="83" t="str">
        <f>IFERROR(LARGE((C19,E19),1),"0")</f>
        <v>0</v>
      </c>
      <c r="G19" s="139">
        <f t="shared" si="2"/>
        <v>0</v>
      </c>
      <c r="H19" s="35"/>
      <c r="I19" s="1"/>
      <c r="L19" s="1"/>
    </row>
    <row r="20" spans="1:12" x14ac:dyDescent="0.15">
      <c r="A20" s="82"/>
      <c r="B20" s="134"/>
      <c r="C20" s="135"/>
      <c r="D20" s="81"/>
      <c r="E20" s="81" t="str">
        <f t="shared" si="1"/>
        <v>0</v>
      </c>
      <c r="F20" s="83" t="str">
        <f>IFERROR(LARGE((C20,E20),1),"0")</f>
        <v>0</v>
      </c>
      <c r="G20" s="139">
        <f t="shared" si="2"/>
        <v>0</v>
      </c>
      <c r="H20" s="35"/>
      <c r="I20" s="1"/>
      <c r="L20" s="1"/>
    </row>
    <row r="21" spans="1:12" x14ac:dyDescent="0.15">
      <c r="A21" s="84"/>
      <c r="B21" s="134"/>
      <c r="C21" s="135"/>
      <c r="D21" s="81"/>
      <c r="E21" s="81" t="str">
        <f t="shared" si="1"/>
        <v>0</v>
      </c>
      <c r="F21" s="83" t="str">
        <f>IFERROR(LARGE((C21,E21),1),"0")</f>
        <v>0</v>
      </c>
      <c r="G21" s="139">
        <f t="shared" si="2"/>
        <v>0</v>
      </c>
      <c r="H21" s="35"/>
      <c r="I21" s="1"/>
      <c r="L21" s="1"/>
    </row>
    <row r="22" spans="1:12" x14ac:dyDescent="0.15">
      <c r="A22" s="82"/>
      <c r="B22" s="134"/>
      <c r="C22" s="135"/>
      <c r="D22" s="81"/>
      <c r="E22" s="81" t="str">
        <f t="shared" si="1"/>
        <v>0</v>
      </c>
      <c r="F22" s="83" t="str">
        <f>IFERROR(LARGE((C22,E22),1),"0")</f>
        <v>0</v>
      </c>
      <c r="G22" s="139">
        <f t="shared" si="2"/>
        <v>0</v>
      </c>
      <c r="H22" s="37"/>
      <c r="I22" s="1"/>
      <c r="L22" s="1"/>
    </row>
    <row r="23" spans="1:12" x14ac:dyDescent="0.15">
      <c r="A23" s="82"/>
      <c r="B23" s="134"/>
      <c r="C23" s="135"/>
      <c r="D23" s="81"/>
      <c r="E23" s="81" t="str">
        <f t="shared" si="1"/>
        <v>0</v>
      </c>
      <c r="F23" s="83" t="str">
        <f>IFERROR(LARGE((C23,E23),1),"0")</f>
        <v>0</v>
      </c>
      <c r="G23" s="139">
        <f t="shared" si="2"/>
        <v>0</v>
      </c>
      <c r="H23" s="35"/>
      <c r="I23" s="1"/>
      <c r="L23" s="1"/>
    </row>
    <row r="24" spans="1:12" x14ac:dyDescent="0.15">
      <c r="A24" s="65"/>
      <c r="B24" s="134"/>
      <c r="C24" s="135"/>
      <c r="D24" s="81"/>
      <c r="E24" s="81" t="str">
        <f t="shared" si="1"/>
        <v>0</v>
      </c>
      <c r="F24" s="83" t="str">
        <f>IFERROR(LARGE((C24,E24),1),"0")</f>
        <v>0</v>
      </c>
      <c r="G24" s="139">
        <f t="shared" si="2"/>
        <v>0</v>
      </c>
      <c r="H24" s="35"/>
      <c r="I24" s="1"/>
      <c r="L24" s="1"/>
    </row>
    <row r="25" spans="1:12" x14ac:dyDescent="0.15">
      <c r="A25" s="82"/>
      <c r="B25" s="134"/>
      <c r="C25" s="135"/>
      <c r="D25" s="81"/>
      <c r="E25" s="81" t="str">
        <f t="shared" si="1"/>
        <v>0</v>
      </c>
      <c r="F25" s="83" t="str">
        <f>IFERROR(LARGE((C25,E25),1),"0")</f>
        <v>0</v>
      </c>
      <c r="G25" s="139">
        <f t="shared" si="2"/>
        <v>0</v>
      </c>
      <c r="H25" s="35"/>
      <c r="I25" s="1"/>
      <c r="L25" s="1"/>
    </row>
    <row r="26" spans="1:12" x14ac:dyDescent="0.15">
      <c r="A26" s="65"/>
      <c r="B26" s="136"/>
      <c r="C26" s="137"/>
      <c r="D26" s="81"/>
      <c r="E26" s="81" t="str">
        <f t="shared" si="1"/>
        <v>0</v>
      </c>
      <c r="F26" s="83" t="str">
        <f>IFERROR(LARGE((C26,E26),1),"0")</f>
        <v>0</v>
      </c>
      <c r="G26" s="139">
        <f t="shared" si="2"/>
        <v>0</v>
      </c>
      <c r="H26" s="35"/>
      <c r="I26" s="1"/>
      <c r="L26" s="1"/>
    </row>
    <row r="27" spans="1:12" x14ac:dyDescent="0.15">
      <c r="H27" s="35"/>
      <c r="I27" s="1"/>
      <c r="L27" s="1"/>
    </row>
    <row r="28" spans="1:12" x14ac:dyDescent="0.15">
      <c r="H28" s="35"/>
      <c r="I28" s="1"/>
      <c r="L28" s="1"/>
    </row>
    <row r="29" spans="1:12" x14ac:dyDescent="0.15">
      <c r="H29" s="15"/>
      <c r="I29" s="1"/>
      <c r="L29" s="1"/>
    </row>
    <row r="30" spans="1:12" x14ac:dyDescent="0.15">
      <c r="H30" s="15"/>
      <c r="I30" s="1"/>
      <c r="L30" s="1"/>
    </row>
    <row r="31" spans="1:12" x14ac:dyDescent="0.15">
      <c r="H31" s="15"/>
      <c r="I31" s="1"/>
      <c r="L31" s="1"/>
    </row>
    <row r="32" spans="1:12" x14ac:dyDescent="0.15">
      <c r="H32" s="15"/>
      <c r="I32" s="1"/>
      <c r="L32" s="1"/>
    </row>
    <row r="33" spans="9:12" x14ac:dyDescent="0.15">
      <c r="I33" s="1"/>
      <c r="L33" s="1"/>
    </row>
    <row r="34" spans="9:12" x14ac:dyDescent="0.15">
      <c r="I34" s="1"/>
      <c r="L34" s="1"/>
    </row>
    <row r="35" spans="9:12" x14ac:dyDescent="0.15">
      <c r="I35" s="1"/>
      <c r="L35" s="1"/>
    </row>
    <row r="36" spans="9:12" x14ac:dyDescent="0.15">
      <c r="I36" s="1"/>
      <c r="L36" s="1"/>
    </row>
    <row r="37" spans="9:12" x14ac:dyDescent="0.15">
      <c r="I37" s="1"/>
      <c r="L37" s="1"/>
    </row>
    <row r="38" spans="9:12" x14ac:dyDescent="0.15">
      <c r="I38" s="1"/>
      <c r="L38" s="1"/>
    </row>
    <row r="39" spans="9:12" x14ac:dyDescent="0.15">
      <c r="I39" s="1"/>
      <c r="L39" s="1"/>
    </row>
    <row r="40" spans="9:12" x14ac:dyDescent="0.15">
      <c r="I40" s="1"/>
      <c r="L40" s="1"/>
    </row>
    <row r="41" spans="9:12" x14ac:dyDescent="0.15">
      <c r="I41" s="1"/>
      <c r="L41" s="1"/>
    </row>
    <row r="42" spans="9:12" x14ac:dyDescent="0.15">
      <c r="I42" s="1"/>
      <c r="L42" s="1"/>
    </row>
    <row r="43" spans="9:12" x14ac:dyDescent="0.15">
      <c r="I43" s="1"/>
      <c r="L43" s="1"/>
    </row>
    <row r="44" spans="9:12" x14ac:dyDescent="0.15">
      <c r="I44" s="1"/>
      <c r="L44" s="1"/>
    </row>
    <row r="45" spans="9:12" x14ac:dyDescent="0.15">
      <c r="I45" s="1"/>
      <c r="L45" s="1"/>
    </row>
    <row r="46" spans="9:12" x14ac:dyDescent="0.15">
      <c r="I46" s="1"/>
      <c r="L46" s="1"/>
    </row>
    <row r="47" spans="9:12" x14ac:dyDescent="0.15">
      <c r="I47" s="1"/>
      <c r="L47" s="1"/>
    </row>
    <row r="48" spans="9:12" x14ac:dyDescent="0.15">
      <c r="I48" s="1"/>
      <c r="L48" s="1"/>
    </row>
    <row r="49" spans="9:12" x14ac:dyDescent="0.15">
      <c r="I49" s="1"/>
      <c r="L49" s="1"/>
    </row>
    <row r="50" spans="9:12" x14ac:dyDescent="0.15">
      <c r="I50" s="1"/>
      <c r="L50" s="1"/>
    </row>
    <row r="51" spans="9:12" x14ac:dyDescent="0.15">
      <c r="I51" s="1"/>
      <c r="L51" s="1"/>
    </row>
    <row r="52" spans="9:12" x14ac:dyDescent="0.15">
      <c r="I52" s="1"/>
      <c r="L52" s="1"/>
    </row>
    <row r="53" spans="9:12" x14ac:dyDescent="0.15">
      <c r="I53" s="1"/>
      <c r="L53" s="1"/>
    </row>
    <row r="54" spans="9:12" x14ac:dyDescent="0.15">
      <c r="I54" s="1"/>
      <c r="L54" s="1"/>
    </row>
    <row r="55" spans="9:12" x14ac:dyDescent="0.15">
      <c r="I55" s="1"/>
      <c r="L55" s="1"/>
    </row>
    <row r="56" spans="9:12" x14ac:dyDescent="0.15">
      <c r="I56" s="1"/>
      <c r="L56" s="1"/>
    </row>
    <row r="57" spans="9:12" x14ac:dyDescent="0.15">
      <c r="I57" s="1"/>
      <c r="L57" s="1"/>
    </row>
    <row r="58" spans="9:12" x14ac:dyDescent="0.15">
      <c r="I58" s="1"/>
      <c r="L58" s="1"/>
    </row>
    <row r="59" spans="9:12" x14ac:dyDescent="0.15">
      <c r="I59" s="1"/>
      <c r="L59" s="1"/>
    </row>
    <row r="60" spans="9:12" x14ac:dyDescent="0.15">
      <c r="I60" s="1"/>
      <c r="L60" s="1"/>
    </row>
  </sheetData>
  <mergeCells count="13">
    <mergeCell ref="B10:C10"/>
    <mergeCell ref="D10:E10"/>
    <mergeCell ref="B12:C12"/>
    <mergeCell ref="A1:G2"/>
    <mergeCell ref="J1:K1"/>
    <mergeCell ref="B3:C3"/>
    <mergeCell ref="B8:C8"/>
    <mergeCell ref="D8:E8"/>
    <mergeCell ref="F8:F10"/>
    <mergeCell ref="A9:A10"/>
    <mergeCell ref="B9:C9"/>
    <mergeCell ref="D9:E9"/>
    <mergeCell ref="G9:G10"/>
  </mergeCells>
  <conditionalFormatting sqref="A14">
    <cfRule type="duplicateValues" dxfId="289" priority="28"/>
    <cfRule type="duplicateValues" dxfId="288" priority="29"/>
    <cfRule type="duplicateValues" dxfId="287" priority="30"/>
    <cfRule type="duplicateValues" dxfId="286" priority="31"/>
    <cfRule type="duplicateValues" dxfId="285" priority="32"/>
  </conditionalFormatting>
  <conditionalFormatting sqref="A16">
    <cfRule type="duplicateValues" dxfId="284" priority="23"/>
    <cfRule type="duplicateValues" dxfId="283" priority="24"/>
    <cfRule type="duplicateValues" dxfId="282" priority="25"/>
    <cfRule type="duplicateValues" dxfId="281" priority="26"/>
    <cfRule type="duplicateValues" dxfId="280" priority="27"/>
  </conditionalFormatting>
  <conditionalFormatting sqref="A18">
    <cfRule type="duplicateValues" dxfId="279" priority="18"/>
    <cfRule type="duplicateValues" dxfId="278" priority="19"/>
    <cfRule type="duplicateValues" dxfId="277" priority="20"/>
    <cfRule type="duplicateValues" dxfId="276" priority="21"/>
    <cfRule type="duplicateValues" dxfId="275" priority="22"/>
  </conditionalFormatting>
  <conditionalFormatting sqref="A19">
    <cfRule type="duplicateValues" dxfId="274" priority="13"/>
    <cfRule type="duplicateValues" dxfId="273" priority="14"/>
    <cfRule type="duplicateValues" dxfId="272" priority="15"/>
    <cfRule type="duplicateValues" dxfId="271" priority="16"/>
    <cfRule type="duplicateValues" dxfId="270" priority="17"/>
  </conditionalFormatting>
  <conditionalFormatting sqref="A20">
    <cfRule type="duplicateValues" dxfId="269" priority="33"/>
    <cfRule type="duplicateValues" dxfId="268" priority="34"/>
    <cfRule type="duplicateValues" dxfId="267" priority="35"/>
    <cfRule type="duplicateValues" dxfId="266" priority="36"/>
    <cfRule type="duplicateValues" dxfId="265" priority="37"/>
  </conditionalFormatting>
  <conditionalFormatting sqref="A22:A24">
    <cfRule type="duplicateValues" dxfId="264" priority="38"/>
    <cfRule type="duplicateValues" dxfId="263" priority="39"/>
    <cfRule type="duplicateValues" dxfId="262" priority="40"/>
    <cfRule type="duplicateValues" dxfId="261" priority="41"/>
    <cfRule type="duplicateValues" dxfId="260" priority="42"/>
  </conditionalFormatting>
  <conditionalFormatting sqref="A25">
    <cfRule type="duplicateValues" dxfId="259" priority="8"/>
    <cfRule type="duplicateValues" dxfId="258" priority="9"/>
    <cfRule type="duplicateValues" dxfId="257" priority="10"/>
    <cfRule type="duplicateValues" dxfId="256" priority="11"/>
    <cfRule type="duplicateValues" dxfId="255" priority="12"/>
  </conditionalFormatting>
  <conditionalFormatting sqref="A26">
    <cfRule type="duplicateValues" dxfId="254" priority="3"/>
    <cfRule type="duplicateValues" dxfId="253" priority="4"/>
    <cfRule type="duplicateValues" dxfId="252" priority="5"/>
    <cfRule type="duplicateValues" dxfId="251" priority="6"/>
    <cfRule type="duplicateValues" dxfId="250" priority="7"/>
  </conditionalFormatting>
  <conditionalFormatting sqref="M3">
    <cfRule type="duplicateValues" dxfId="249" priority="1"/>
    <cfRule type="duplicateValues" dxfId="248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57D9-2448-D34B-93C3-46937CD4DF86}">
  <dimension ref="A1:N60"/>
  <sheetViews>
    <sheetView workbookViewId="0">
      <selection activeCell="L21" sqref="L21"/>
    </sheetView>
  </sheetViews>
  <sheetFormatPr baseColWidth="10" defaultColWidth="10.6640625" defaultRowHeight="14" x14ac:dyDescent="0.15"/>
  <cols>
    <col min="1" max="1" width="17.1640625" style="1" customWidth="1"/>
    <col min="2" max="2" width="10.5" style="15" customWidth="1"/>
    <col min="3" max="4" width="10.5" style="1" customWidth="1"/>
    <col min="5" max="5" width="10.5" style="15" customWidth="1"/>
    <col min="6" max="6" width="11.83203125" style="1" customWidth="1"/>
    <col min="7" max="7" width="9.1640625" style="1" customWidth="1"/>
    <col min="8" max="8" width="10.6640625" style="1"/>
    <col min="9" max="9" width="14" style="14" customWidth="1"/>
    <col min="10" max="11" width="10.6640625" style="1"/>
    <col min="12" max="12" width="14.6640625" style="14" customWidth="1"/>
    <col min="13" max="13" width="17.5" style="1" customWidth="1"/>
    <col min="14" max="16384" width="10.6640625" style="1"/>
  </cols>
  <sheetData>
    <row r="1" spans="1:14" ht="15" customHeight="1" x14ac:dyDescent="0.15">
      <c r="A1" s="172" t="s">
        <v>132</v>
      </c>
      <c r="B1" s="173"/>
      <c r="C1" s="173"/>
      <c r="D1" s="173"/>
      <c r="E1" s="173"/>
      <c r="F1" s="173"/>
      <c r="G1" s="174"/>
      <c r="I1" s="1"/>
      <c r="J1" s="178" t="s">
        <v>122</v>
      </c>
      <c r="K1" s="179"/>
      <c r="L1" s="1"/>
    </row>
    <row r="2" spans="1:14" ht="15" customHeight="1" x14ac:dyDescent="0.15">
      <c r="A2" s="175"/>
      <c r="B2" s="176"/>
      <c r="C2" s="176"/>
      <c r="D2" s="176"/>
      <c r="E2" s="176"/>
      <c r="F2" s="176"/>
      <c r="G2" s="177"/>
      <c r="I2" s="1"/>
      <c r="J2" s="117" t="s">
        <v>130</v>
      </c>
      <c r="K2" s="120">
        <v>150</v>
      </c>
      <c r="L2" s="1"/>
    </row>
    <row r="3" spans="1:14" ht="15" customHeight="1" x14ac:dyDescent="0.15">
      <c r="A3" s="133" t="s">
        <v>114</v>
      </c>
      <c r="B3" s="180" t="s">
        <v>136</v>
      </c>
      <c r="C3" s="181"/>
      <c r="D3" s="124"/>
      <c r="E3" s="127"/>
      <c r="F3" s="124"/>
      <c r="G3" s="130"/>
      <c r="I3" s="1"/>
      <c r="J3" s="118" t="s">
        <v>116</v>
      </c>
      <c r="K3" s="119">
        <v>5</v>
      </c>
      <c r="L3" s="1"/>
      <c r="M3" s="52"/>
      <c r="N3" s="153"/>
    </row>
    <row r="4" spans="1:14" ht="15" customHeight="1" x14ac:dyDescent="0.15">
      <c r="A4" s="122" t="s">
        <v>115</v>
      </c>
      <c r="B4" s="141" t="s">
        <v>139</v>
      </c>
      <c r="C4" s="142"/>
      <c r="D4" s="124"/>
      <c r="E4" s="127"/>
      <c r="F4" s="124"/>
      <c r="G4" s="130"/>
      <c r="I4" s="1"/>
      <c r="J4" s="154">
        <v>1</v>
      </c>
      <c r="K4" s="155">
        <f>K2</f>
        <v>150</v>
      </c>
      <c r="L4" s="1"/>
      <c r="N4" s="153"/>
    </row>
    <row r="5" spans="1:14" ht="15" customHeight="1" x14ac:dyDescent="0.15">
      <c r="A5" s="122" t="s">
        <v>117</v>
      </c>
      <c r="B5" s="158" t="s">
        <v>140</v>
      </c>
      <c r="C5" s="142"/>
      <c r="D5" s="126"/>
      <c r="E5" s="128"/>
      <c r="F5" s="128"/>
      <c r="G5" s="130"/>
      <c r="I5" s="1"/>
      <c r="J5" s="29">
        <v>2</v>
      </c>
      <c r="K5" s="31">
        <f>K4-(K$4-30)/(K$3-1)</f>
        <v>120</v>
      </c>
      <c r="L5" s="1"/>
      <c r="N5" s="153"/>
    </row>
    <row r="6" spans="1:14" ht="15" customHeight="1" x14ac:dyDescent="0.15">
      <c r="A6" s="122" t="s">
        <v>118</v>
      </c>
      <c r="B6" s="141" t="s">
        <v>22</v>
      </c>
      <c r="C6" s="142"/>
      <c r="D6" s="126"/>
      <c r="E6" s="129"/>
      <c r="F6" s="126"/>
      <c r="G6" s="130"/>
      <c r="I6" s="1"/>
      <c r="J6" s="156">
        <v>3</v>
      </c>
      <c r="K6" s="155">
        <f t="shared" ref="K6:K8" si="0">K5-(K$4-30)/(K$3-1)</f>
        <v>90</v>
      </c>
      <c r="L6" s="1"/>
      <c r="N6" s="153"/>
    </row>
    <row r="7" spans="1:14" ht="15" customHeight="1" x14ac:dyDescent="0.15">
      <c r="A7" s="122" t="s">
        <v>119</v>
      </c>
      <c r="B7" s="143" t="s">
        <v>149</v>
      </c>
      <c r="C7" s="144"/>
      <c r="D7" s="125"/>
      <c r="E7" s="131"/>
      <c r="F7" s="125"/>
      <c r="G7" s="132"/>
      <c r="I7" s="1"/>
      <c r="J7" s="29">
        <v>4</v>
      </c>
      <c r="K7" s="31">
        <f t="shared" si="0"/>
        <v>60</v>
      </c>
      <c r="L7" s="1"/>
      <c r="N7" s="153"/>
    </row>
    <row r="8" spans="1:14" ht="15" customHeight="1" x14ac:dyDescent="0.15">
      <c r="A8" s="123" t="s">
        <v>120</v>
      </c>
      <c r="B8" s="182" t="s">
        <v>121</v>
      </c>
      <c r="C8" s="182"/>
      <c r="D8" s="182" t="s">
        <v>122</v>
      </c>
      <c r="E8" s="182"/>
      <c r="F8" s="183" t="s">
        <v>131</v>
      </c>
      <c r="G8" s="138" t="s">
        <v>123</v>
      </c>
      <c r="I8" s="1"/>
      <c r="J8" s="29">
        <v>5</v>
      </c>
      <c r="K8" s="31">
        <f t="shared" si="0"/>
        <v>30</v>
      </c>
      <c r="L8" s="1"/>
      <c r="N8" s="153"/>
    </row>
    <row r="9" spans="1:14" ht="15" customHeight="1" x14ac:dyDescent="0.15">
      <c r="A9" s="186" t="s">
        <v>124</v>
      </c>
      <c r="B9" s="187" t="s">
        <v>130</v>
      </c>
      <c r="C9" s="187"/>
      <c r="D9" s="187" t="s">
        <v>130</v>
      </c>
      <c r="E9" s="187"/>
      <c r="F9" s="184"/>
      <c r="G9" s="188" t="s">
        <v>137</v>
      </c>
      <c r="I9" s="1"/>
      <c r="J9" s="29"/>
      <c r="K9" s="31"/>
      <c r="L9" s="1"/>
      <c r="N9" s="153"/>
    </row>
    <row r="10" spans="1:14" ht="15" customHeight="1" x14ac:dyDescent="0.15">
      <c r="A10" s="186"/>
      <c r="B10" s="169">
        <v>0</v>
      </c>
      <c r="C10" s="169"/>
      <c r="D10" s="169">
        <f>K2</f>
        <v>150</v>
      </c>
      <c r="E10" s="169"/>
      <c r="F10" s="185"/>
      <c r="G10" s="188"/>
      <c r="I10" s="1"/>
      <c r="J10" s="154"/>
      <c r="K10" s="155"/>
      <c r="L10" s="1"/>
      <c r="N10" s="153"/>
    </row>
    <row r="11" spans="1:14" ht="15" customHeight="1" x14ac:dyDescent="0.15">
      <c r="A11" s="123"/>
      <c r="B11" s="115" t="s">
        <v>123</v>
      </c>
      <c r="C11" s="116" t="s">
        <v>129</v>
      </c>
      <c r="D11" s="116" t="s">
        <v>123</v>
      </c>
      <c r="E11" s="116" t="s">
        <v>129</v>
      </c>
      <c r="F11" s="121" t="s">
        <v>125</v>
      </c>
      <c r="G11" s="116">
        <v>5</v>
      </c>
      <c r="I11" s="1"/>
      <c r="J11" s="29"/>
      <c r="K11" s="31"/>
      <c r="L11" s="1"/>
      <c r="N11" s="153"/>
    </row>
    <row r="12" spans="1:14" ht="15" customHeight="1" x14ac:dyDescent="0.15">
      <c r="A12" s="82" t="s">
        <v>144</v>
      </c>
      <c r="B12" s="170" t="s">
        <v>135</v>
      </c>
      <c r="C12" s="171"/>
      <c r="D12" s="34">
        <v>1</v>
      </c>
      <c r="E12" s="81">
        <f>_xlfn.IFNA(VLOOKUP(D12,$J$4:$K$110,2,FALSE),"0")</f>
        <v>150</v>
      </c>
      <c r="F12" s="83">
        <f>IFERROR(LARGE((C12,E12),1),"0")</f>
        <v>150</v>
      </c>
      <c r="G12" s="139">
        <f>D12</f>
        <v>1</v>
      </c>
      <c r="I12" s="1"/>
      <c r="J12" s="29"/>
      <c r="K12" s="31"/>
      <c r="L12" s="1"/>
    </row>
    <row r="13" spans="1:14" ht="15" customHeight="1" x14ac:dyDescent="0.15">
      <c r="A13" s="82" t="s">
        <v>145</v>
      </c>
      <c r="B13" s="134"/>
      <c r="C13" s="135"/>
      <c r="D13" s="34">
        <v>2</v>
      </c>
      <c r="E13" s="81">
        <f t="shared" ref="E13:E26" si="1">_xlfn.IFNA(VLOOKUP(D13,$J$4:$K$110,2,FALSE),"0")</f>
        <v>120</v>
      </c>
      <c r="F13" s="83">
        <f>IFERROR(LARGE((C13,E13),1),"0")</f>
        <v>120</v>
      </c>
      <c r="G13" s="139">
        <f t="shared" ref="G13:G26" si="2">D13</f>
        <v>2</v>
      </c>
      <c r="H13" s="15"/>
      <c r="I13" s="1"/>
      <c r="J13" s="29" t="s">
        <v>126</v>
      </c>
      <c r="K13" s="31">
        <v>0</v>
      </c>
      <c r="L13" s="1"/>
    </row>
    <row r="14" spans="1:14" ht="15" customHeight="1" x14ac:dyDescent="0.15">
      <c r="A14" s="65" t="s">
        <v>146</v>
      </c>
      <c r="B14" s="134"/>
      <c r="C14" s="135"/>
      <c r="D14" s="34">
        <v>3</v>
      </c>
      <c r="E14" s="81">
        <f t="shared" si="1"/>
        <v>90</v>
      </c>
      <c r="F14" s="83">
        <f>IFERROR(LARGE((C14,E14),1),"0")</f>
        <v>90</v>
      </c>
      <c r="G14" s="139">
        <f t="shared" si="2"/>
        <v>3</v>
      </c>
      <c r="H14" s="15"/>
      <c r="I14" s="1"/>
      <c r="J14" s="29"/>
      <c r="K14" s="31"/>
      <c r="L14" s="1"/>
    </row>
    <row r="15" spans="1:14" ht="15" customHeight="1" x14ac:dyDescent="0.15">
      <c r="A15" s="82" t="s">
        <v>147</v>
      </c>
      <c r="B15" s="134"/>
      <c r="C15" s="135"/>
      <c r="D15" s="34">
        <v>4</v>
      </c>
      <c r="E15" s="81">
        <f t="shared" si="1"/>
        <v>60</v>
      </c>
      <c r="F15" s="83">
        <f>IFERROR(LARGE((C15,E15),1),"0")</f>
        <v>60</v>
      </c>
      <c r="G15" s="139">
        <f t="shared" si="2"/>
        <v>4</v>
      </c>
      <c r="H15" s="15"/>
      <c r="I15" s="1"/>
      <c r="L15" s="1"/>
    </row>
    <row r="16" spans="1:14" ht="15" customHeight="1" x14ac:dyDescent="0.15">
      <c r="A16" s="65" t="s">
        <v>148</v>
      </c>
      <c r="B16" s="134"/>
      <c r="C16" s="135"/>
      <c r="D16" s="34" t="s">
        <v>126</v>
      </c>
      <c r="E16" s="81">
        <f t="shared" si="1"/>
        <v>0</v>
      </c>
      <c r="F16" s="83">
        <f>IFERROR(LARGE((C16,E16),1),"0")</f>
        <v>0</v>
      </c>
      <c r="G16" s="139" t="str">
        <f t="shared" si="2"/>
        <v>DNS</v>
      </c>
      <c r="H16" s="15"/>
      <c r="I16" s="1"/>
      <c r="L16" s="1"/>
    </row>
    <row r="17" spans="1:12" x14ac:dyDescent="0.15">
      <c r="A17" s="82"/>
      <c r="B17" s="134"/>
      <c r="C17" s="135"/>
      <c r="D17" s="7"/>
      <c r="E17" s="81" t="str">
        <f t="shared" si="1"/>
        <v>0</v>
      </c>
      <c r="F17" s="83" t="str">
        <f>IFERROR(LARGE((C17,E17),1),"0")</f>
        <v>0</v>
      </c>
      <c r="G17" s="139">
        <f t="shared" si="2"/>
        <v>0</v>
      </c>
      <c r="H17" s="15"/>
      <c r="I17" s="1"/>
      <c r="L17" s="1"/>
    </row>
    <row r="18" spans="1:12" x14ac:dyDescent="0.15">
      <c r="A18" s="82"/>
      <c r="B18" s="134"/>
      <c r="C18" s="135"/>
      <c r="D18" s="34"/>
      <c r="E18" s="81" t="str">
        <f t="shared" si="1"/>
        <v>0</v>
      </c>
      <c r="F18" s="83" t="str">
        <f>IFERROR(LARGE((C18,E18),1),"0")</f>
        <v>0</v>
      </c>
      <c r="G18" s="139">
        <f t="shared" si="2"/>
        <v>0</v>
      </c>
      <c r="H18" s="15"/>
      <c r="I18" s="1"/>
      <c r="L18" s="1"/>
    </row>
    <row r="19" spans="1:12" x14ac:dyDescent="0.15">
      <c r="A19" s="82"/>
      <c r="B19" s="134"/>
      <c r="C19" s="135"/>
      <c r="D19" s="81"/>
      <c r="E19" s="81" t="str">
        <f t="shared" si="1"/>
        <v>0</v>
      </c>
      <c r="F19" s="83" t="str">
        <f>IFERROR(LARGE((C19,E19),1),"0")</f>
        <v>0</v>
      </c>
      <c r="G19" s="139">
        <f t="shared" si="2"/>
        <v>0</v>
      </c>
      <c r="H19" s="35"/>
      <c r="I19" s="1"/>
      <c r="L19" s="1"/>
    </row>
    <row r="20" spans="1:12" x14ac:dyDescent="0.15">
      <c r="A20" s="82"/>
      <c r="B20" s="134"/>
      <c r="C20" s="135"/>
      <c r="D20" s="81"/>
      <c r="E20" s="81" t="str">
        <f t="shared" si="1"/>
        <v>0</v>
      </c>
      <c r="F20" s="83" t="str">
        <f>IFERROR(LARGE((C20,E20),1),"0")</f>
        <v>0</v>
      </c>
      <c r="G20" s="139">
        <f t="shared" si="2"/>
        <v>0</v>
      </c>
      <c r="H20" s="35"/>
      <c r="I20" s="1"/>
      <c r="L20" s="1"/>
    </row>
    <row r="21" spans="1:12" x14ac:dyDescent="0.15">
      <c r="A21" s="84"/>
      <c r="B21" s="134"/>
      <c r="C21" s="135"/>
      <c r="D21" s="81"/>
      <c r="E21" s="81" t="str">
        <f t="shared" si="1"/>
        <v>0</v>
      </c>
      <c r="F21" s="83" t="str">
        <f>IFERROR(LARGE((C21,E21),1),"0")</f>
        <v>0</v>
      </c>
      <c r="G21" s="139">
        <f t="shared" si="2"/>
        <v>0</v>
      </c>
      <c r="H21" s="35"/>
      <c r="I21" s="1"/>
      <c r="L21" s="1"/>
    </row>
    <row r="22" spans="1:12" x14ac:dyDescent="0.15">
      <c r="A22" s="82"/>
      <c r="B22" s="134"/>
      <c r="C22" s="135"/>
      <c r="D22" s="81"/>
      <c r="E22" s="81" t="str">
        <f t="shared" si="1"/>
        <v>0</v>
      </c>
      <c r="F22" s="83" t="str">
        <f>IFERROR(LARGE((C22,E22),1),"0")</f>
        <v>0</v>
      </c>
      <c r="G22" s="139">
        <f t="shared" si="2"/>
        <v>0</v>
      </c>
      <c r="H22" s="37"/>
      <c r="I22" s="1"/>
      <c r="L22" s="1"/>
    </row>
    <row r="23" spans="1:12" x14ac:dyDescent="0.15">
      <c r="A23" s="82"/>
      <c r="B23" s="134"/>
      <c r="C23" s="135"/>
      <c r="D23" s="81"/>
      <c r="E23" s="81" t="str">
        <f t="shared" si="1"/>
        <v>0</v>
      </c>
      <c r="F23" s="83" t="str">
        <f>IFERROR(LARGE((C23,E23),1),"0")</f>
        <v>0</v>
      </c>
      <c r="G23" s="139">
        <f t="shared" si="2"/>
        <v>0</v>
      </c>
      <c r="H23" s="35"/>
      <c r="I23" s="1"/>
      <c r="L23" s="1"/>
    </row>
    <row r="24" spans="1:12" x14ac:dyDescent="0.15">
      <c r="A24" s="65"/>
      <c r="B24" s="134"/>
      <c r="C24" s="135"/>
      <c r="D24" s="81"/>
      <c r="E24" s="81" t="str">
        <f t="shared" si="1"/>
        <v>0</v>
      </c>
      <c r="F24" s="83" t="str">
        <f>IFERROR(LARGE((C24,E24),1),"0")</f>
        <v>0</v>
      </c>
      <c r="G24" s="139">
        <f t="shared" si="2"/>
        <v>0</v>
      </c>
      <c r="H24" s="35"/>
      <c r="I24" s="1"/>
      <c r="L24" s="1"/>
    </row>
    <row r="25" spans="1:12" x14ac:dyDescent="0.15">
      <c r="A25" s="82"/>
      <c r="B25" s="134"/>
      <c r="C25" s="135"/>
      <c r="D25" s="81"/>
      <c r="E25" s="81" t="str">
        <f t="shared" si="1"/>
        <v>0</v>
      </c>
      <c r="F25" s="83" t="str">
        <f>IFERROR(LARGE((C25,E25),1),"0")</f>
        <v>0</v>
      </c>
      <c r="G25" s="139">
        <f t="shared" si="2"/>
        <v>0</v>
      </c>
      <c r="H25" s="35"/>
      <c r="I25" s="1"/>
      <c r="L25" s="1"/>
    </row>
    <row r="26" spans="1:12" x14ac:dyDescent="0.15">
      <c r="A26" s="65"/>
      <c r="B26" s="136"/>
      <c r="C26" s="137"/>
      <c r="D26" s="81"/>
      <c r="E26" s="81" t="str">
        <f t="shared" si="1"/>
        <v>0</v>
      </c>
      <c r="F26" s="83" t="str">
        <f>IFERROR(LARGE((C26,E26),1),"0")</f>
        <v>0</v>
      </c>
      <c r="G26" s="139">
        <f t="shared" si="2"/>
        <v>0</v>
      </c>
      <c r="H26" s="35"/>
      <c r="I26" s="1"/>
      <c r="L26" s="1"/>
    </row>
    <row r="27" spans="1:12" x14ac:dyDescent="0.15">
      <c r="H27" s="35"/>
      <c r="I27" s="1"/>
      <c r="L27" s="1"/>
    </row>
    <row r="28" spans="1:12" x14ac:dyDescent="0.15">
      <c r="H28" s="35"/>
      <c r="I28" s="1"/>
      <c r="L28" s="1"/>
    </row>
    <row r="29" spans="1:12" x14ac:dyDescent="0.15">
      <c r="H29" s="15"/>
      <c r="I29" s="1"/>
      <c r="L29" s="1"/>
    </row>
    <row r="30" spans="1:12" x14ac:dyDescent="0.15">
      <c r="H30" s="15"/>
      <c r="I30" s="1"/>
      <c r="L30" s="1"/>
    </row>
    <row r="31" spans="1:12" x14ac:dyDescent="0.15">
      <c r="H31" s="15"/>
      <c r="I31" s="1"/>
      <c r="L31" s="1"/>
    </row>
    <row r="32" spans="1:12" x14ac:dyDescent="0.15">
      <c r="H32" s="15"/>
      <c r="I32" s="1"/>
      <c r="L32" s="1"/>
    </row>
    <row r="33" spans="9:12" x14ac:dyDescent="0.15">
      <c r="I33" s="1"/>
      <c r="L33" s="1"/>
    </row>
    <row r="34" spans="9:12" x14ac:dyDescent="0.15">
      <c r="I34" s="1"/>
      <c r="L34" s="1"/>
    </row>
    <row r="35" spans="9:12" x14ac:dyDescent="0.15">
      <c r="I35" s="1"/>
      <c r="L35" s="1"/>
    </row>
    <row r="36" spans="9:12" x14ac:dyDescent="0.15">
      <c r="I36" s="1"/>
      <c r="L36" s="1"/>
    </row>
    <row r="37" spans="9:12" x14ac:dyDescent="0.15">
      <c r="I37" s="1"/>
      <c r="L37" s="1"/>
    </row>
    <row r="38" spans="9:12" x14ac:dyDescent="0.15">
      <c r="I38" s="1"/>
      <c r="L38" s="1"/>
    </row>
    <row r="39" spans="9:12" x14ac:dyDescent="0.15">
      <c r="I39" s="1"/>
      <c r="L39" s="1"/>
    </row>
    <row r="40" spans="9:12" x14ac:dyDescent="0.15">
      <c r="I40" s="1"/>
      <c r="L40" s="1"/>
    </row>
    <row r="41" spans="9:12" x14ac:dyDescent="0.15">
      <c r="I41" s="1"/>
      <c r="L41" s="1"/>
    </row>
    <row r="42" spans="9:12" x14ac:dyDescent="0.15">
      <c r="I42" s="1"/>
      <c r="L42" s="1"/>
    </row>
    <row r="43" spans="9:12" x14ac:dyDescent="0.15">
      <c r="I43" s="1"/>
      <c r="L43" s="1"/>
    </row>
    <row r="44" spans="9:12" x14ac:dyDescent="0.15">
      <c r="I44" s="1"/>
      <c r="L44" s="1"/>
    </row>
    <row r="45" spans="9:12" x14ac:dyDescent="0.15">
      <c r="I45" s="1"/>
      <c r="L45" s="1"/>
    </row>
    <row r="46" spans="9:12" x14ac:dyDescent="0.15">
      <c r="I46" s="1"/>
      <c r="L46" s="1"/>
    </row>
    <row r="47" spans="9:12" x14ac:dyDescent="0.15">
      <c r="I47" s="1"/>
      <c r="L47" s="1"/>
    </row>
    <row r="48" spans="9:12" x14ac:dyDescent="0.15">
      <c r="I48" s="1"/>
      <c r="L48" s="1"/>
    </row>
    <row r="49" spans="9:12" x14ac:dyDescent="0.15">
      <c r="I49" s="1"/>
      <c r="L49" s="1"/>
    </row>
    <row r="50" spans="9:12" x14ac:dyDescent="0.15">
      <c r="I50" s="1"/>
      <c r="L50" s="1"/>
    </row>
    <row r="51" spans="9:12" x14ac:dyDescent="0.15">
      <c r="I51" s="1"/>
      <c r="L51" s="1"/>
    </row>
    <row r="52" spans="9:12" x14ac:dyDescent="0.15">
      <c r="I52" s="1"/>
      <c r="L52" s="1"/>
    </row>
    <row r="53" spans="9:12" x14ac:dyDescent="0.15">
      <c r="I53" s="1"/>
      <c r="L53" s="1"/>
    </row>
    <row r="54" spans="9:12" x14ac:dyDescent="0.15">
      <c r="I54" s="1"/>
      <c r="L54" s="1"/>
    </row>
    <row r="55" spans="9:12" x14ac:dyDescent="0.15">
      <c r="I55" s="1"/>
      <c r="L55" s="1"/>
    </row>
    <row r="56" spans="9:12" x14ac:dyDescent="0.15">
      <c r="I56" s="1"/>
      <c r="L56" s="1"/>
    </row>
    <row r="57" spans="9:12" x14ac:dyDescent="0.15">
      <c r="I57" s="1"/>
      <c r="L57" s="1"/>
    </row>
    <row r="58" spans="9:12" x14ac:dyDescent="0.15">
      <c r="I58" s="1"/>
      <c r="L58" s="1"/>
    </row>
    <row r="59" spans="9:12" x14ac:dyDescent="0.15">
      <c r="I59" s="1"/>
      <c r="L59" s="1"/>
    </row>
    <row r="60" spans="9:12" x14ac:dyDescent="0.15">
      <c r="I60" s="1"/>
      <c r="L60" s="1"/>
    </row>
  </sheetData>
  <mergeCells count="13">
    <mergeCell ref="B10:C10"/>
    <mergeCell ref="D10:E10"/>
    <mergeCell ref="B12:C12"/>
    <mergeCell ref="A1:G2"/>
    <mergeCell ref="J1:K1"/>
    <mergeCell ref="B3:C3"/>
    <mergeCell ref="B8:C8"/>
    <mergeCell ref="D8:E8"/>
    <mergeCell ref="F8:F10"/>
    <mergeCell ref="A9:A10"/>
    <mergeCell ref="B9:C9"/>
    <mergeCell ref="D9:E9"/>
    <mergeCell ref="G9:G10"/>
  </mergeCells>
  <conditionalFormatting sqref="A14">
    <cfRule type="duplicateValues" dxfId="247" priority="28"/>
    <cfRule type="duplicateValues" dxfId="246" priority="29"/>
    <cfRule type="duplicateValues" dxfId="245" priority="30"/>
    <cfRule type="duplicateValues" dxfId="244" priority="31"/>
    <cfRule type="duplicateValues" dxfId="243" priority="32"/>
  </conditionalFormatting>
  <conditionalFormatting sqref="A16">
    <cfRule type="duplicateValues" dxfId="242" priority="23"/>
    <cfRule type="duplicateValues" dxfId="241" priority="24"/>
    <cfRule type="duplicateValues" dxfId="240" priority="25"/>
    <cfRule type="duplicateValues" dxfId="239" priority="26"/>
    <cfRule type="duplicateValues" dxfId="238" priority="27"/>
  </conditionalFormatting>
  <conditionalFormatting sqref="A18">
    <cfRule type="duplicateValues" dxfId="237" priority="18"/>
    <cfRule type="duplicateValues" dxfId="236" priority="19"/>
    <cfRule type="duplicateValues" dxfId="235" priority="20"/>
    <cfRule type="duplicateValues" dxfId="234" priority="21"/>
    <cfRule type="duplicateValues" dxfId="233" priority="22"/>
  </conditionalFormatting>
  <conditionalFormatting sqref="A19">
    <cfRule type="duplicateValues" dxfId="232" priority="13"/>
    <cfRule type="duplicateValues" dxfId="231" priority="14"/>
    <cfRule type="duplicateValues" dxfId="230" priority="15"/>
    <cfRule type="duplicateValues" dxfId="229" priority="16"/>
    <cfRule type="duplicateValues" dxfId="228" priority="17"/>
  </conditionalFormatting>
  <conditionalFormatting sqref="A20">
    <cfRule type="duplicateValues" dxfId="227" priority="33"/>
    <cfRule type="duplicateValues" dxfId="226" priority="34"/>
    <cfRule type="duplicateValues" dxfId="225" priority="35"/>
    <cfRule type="duplicateValues" dxfId="224" priority="36"/>
    <cfRule type="duplicateValues" dxfId="223" priority="37"/>
  </conditionalFormatting>
  <conditionalFormatting sqref="A22:A24">
    <cfRule type="duplicateValues" dxfId="222" priority="38"/>
    <cfRule type="duplicateValues" dxfId="221" priority="39"/>
    <cfRule type="duplicateValues" dxfId="220" priority="40"/>
    <cfRule type="duplicateValues" dxfId="219" priority="41"/>
    <cfRule type="duplicateValues" dxfId="218" priority="42"/>
  </conditionalFormatting>
  <conditionalFormatting sqref="A25">
    <cfRule type="duplicateValues" dxfId="217" priority="8"/>
    <cfRule type="duplicateValues" dxfId="216" priority="9"/>
    <cfRule type="duplicateValues" dxfId="215" priority="10"/>
    <cfRule type="duplicateValues" dxfId="214" priority="11"/>
    <cfRule type="duplicateValues" dxfId="213" priority="12"/>
  </conditionalFormatting>
  <conditionalFormatting sqref="A26">
    <cfRule type="duplicateValues" dxfId="212" priority="3"/>
    <cfRule type="duplicateValues" dxfId="211" priority="4"/>
    <cfRule type="duplicateValues" dxfId="210" priority="5"/>
    <cfRule type="duplicateValues" dxfId="209" priority="6"/>
    <cfRule type="duplicateValues" dxfId="208" priority="7"/>
  </conditionalFormatting>
  <conditionalFormatting sqref="M3">
    <cfRule type="duplicateValues" dxfId="207" priority="1"/>
    <cfRule type="duplicateValues" dxfId="206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77D6-8351-463E-B7E9-3BD6AF3A02D3}">
  <dimension ref="A1:N103"/>
  <sheetViews>
    <sheetView workbookViewId="0">
      <selection activeCell="I29" sqref="I29"/>
    </sheetView>
  </sheetViews>
  <sheetFormatPr baseColWidth="10" defaultColWidth="10.6640625" defaultRowHeight="14" x14ac:dyDescent="0.15"/>
  <cols>
    <col min="1" max="1" width="17.1640625" style="1" customWidth="1"/>
    <col min="2" max="2" width="10.5" style="15" customWidth="1"/>
    <col min="3" max="4" width="10.5" style="1" customWidth="1"/>
    <col min="5" max="5" width="10.5" style="15" customWidth="1"/>
    <col min="6" max="6" width="11.83203125" style="1" customWidth="1"/>
    <col min="7" max="7" width="9.1640625" style="1" customWidth="1"/>
    <col min="8" max="10" width="10.6640625" style="1"/>
    <col min="11" max="11" width="14" style="14" customWidth="1"/>
    <col min="12" max="13" width="10.6640625" style="1"/>
    <col min="14" max="14" width="14.6640625" style="14" customWidth="1"/>
    <col min="15" max="16384" width="10.6640625" style="1"/>
  </cols>
  <sheetData>
    <row r="1" spans="1:14" ht="15" customHeight="1" x14ac:dyDescent="0.15">
      <c r="A1" s="172" t="s">
        <v>132</v>
      </c>
      <c r="B1" s="173"/>
      <c r="C1" s="173"/>
      <c r="D1" s="173"/>
      <c r="E1" s="173"/>
      <c r="F1" s="173"/>
      <c r="G1" s="174"/>
      <c r="I1" s="178" t="s">
        <v>128</v>
      </c>
      <c r="J1" s="179"/>
      <c r="K1" s="1"/>
      <c r="L1" s="178" t="s">
        <v>128</v>
      </c>
      <c r="M1" s="179"/>
      <c r="N1" s="1"/>
    </row>
    <row r="2" spans="1:14" ht="15" customHeight="1" x14ac:dyDescent="0.15">
      <c r="A2" s="175"/>
      <c r="B2" s="176"/>
      <c r="C2" s="176"/>
      <c r="D2" s="176"/>
      <c r="E2" s="176"/>
      <c r="F2" s="176"/>
      <c r="G2" s="177"/>
      <c r="I2" s="117" t="s">
        <v>130</v>
      </c>
      <c r="J2" s="120">
        <v>675</v>
      </c>
      <c r="K2" s="1"/>
      <c r="L2" s="117" t="s">
        <v>130</v>
      </c>
      <c r="M2" s="120">
        <v>750</v>
      </c>
      <c r="N2" s="1"/>
    </row>
    <row r="3" spans="1:14" ht="15" customHeight="1" x14ac:dyDescent="0.15">
      <c r="A3" s="133" t="s">
        <v>114</v>
      </c>
      <c r="B3" s="180" t="s">
        <v>134</v>
      </c>
      <c r="C3" s="181"/>
      <c r="D3" s="124"/>
      <c r="E3" s="127"/>
      <c r="F3" s="124"/>
      <c r="G3" s="130"/>
      <c r="I3" s="118" t="s">
        <v>116</v>
      </c>
      <c r="J3" s="119">
        <v>75</v>
      </c>
      <c r="K3" s="1"/>
      <c r="L3" s="118" t="s">
        <v>116</v>
      </c>
      <c r="M3" s="119">
        <v>20</v>
      </c>
      <c r="N3" s="1"/>
    </row>
    <row r="4" spans="1:14" ht="15" customHeight="1" x14ac:dyDescent="0.15">
      <c r="A4" s="122" t="s">
        <v>115</v>
      </c>
      <c r="B4" s="141"/>
      <c r="C4" s="142"/>
      <c r="D4" s="124"/>
      <c r="E4" s="127"/>
      <c r="F4" s="124"/>
      <c r="G4" s="130"/>
      <c r="I4" s="29">
        <v>1</v>
      </c>
      <c r="J4" s="31">
        <f>J2</f>
        <v>675</v>
      </c>
      <c r="K4" s="1"/>
      <c r="L4" s="29">
        <v>1</v>
      </c>
      <c r="M4" s="30">
        <f>M2</f>
        <v>750</v>
      </c>
      <c r="N4" s="1"/>
    </row>
    <row r="5" spans="1:14" ht="15" customHeight="1" x14ac:dyDescent="0.15">
      <c r="A5" s="122" t="s">
        <v>117</v>
      </c>
      <c r="B5" s="141"/>
      <c r="C5" s="142"/>
      <c r="D5" s="126"/>
      <c r="E5" s="128"/>
      <c r="F5" s="128"/>
      <c r="G5" s="130"/>
      <c r="I5" s="29">
        <f>I4+1</f>
        <v>2</v>
      </c>
      <c r="J5" s="31">
        <f t="shared" ref="J5:J36" si="0">J4-(J$4-30)/(J$3-1)</f>
        <v>666.28378378378375</v>
      </c>
      <c r="K5" s="1"/>
      <c r="L5" s="29">
        <f>L4+1</f>
        <v>2</v>
      </c>
      <c r="M5" s="30">
        <f t="shared" ref="M5:M23" si="1">M4-(M$4-332)/(M$3)</f>
        <v>729.1</v>
      </c>
      <c r="N5" s="1"/>
    </row>
    <row r="6" spans="1:14" ht="15" customHeight="1" x14ac:dyDescent="0.15">
      <c r="A6" s="122" t="s">
        <v>118</v>
      </c>
      <c r="B6" s="141"/>
      <c r="C6" s="142"/>
      <c r="D6" s="126"/>
      <c r="E6" s="129"/>
      <c r="F6" s="126"/>
      <c r="G6" s="130"/>
      <c r="I6" s="29">
        <f t="shared" ref="I6:I69" si="2">I5+1</f>
        <v>3</v>
      </c>
      <c r="J6" s="31">
        <f t="shared" si="0"/>
        <v>657.56756756756749</v>
      </c>
      <c r="K6" s="1"/>
      <c r="L6" s="29">
        <f t="shared" ref="L6:L23" si="3">L5+1</f>
        <v>3</v>
      </c>
      <c r="M6" s="30">
        <f t="shared" si="1"/>
        <v>708.2</v>
      </c>
      <c r="N6" s="1"/>
    </row>
    <row r="7" spans="1:14" ht="15" customHeight="1" x14ac:dyDescent="0.15">
      <c r="A7" s="122" t="s">
        <v>119</v>
      </c>
      <c r="B7" s="143"/>
      <c r="C7" s="144"/>
      <c r="D7" s="125"/>
      <c r="E7" s="131"/>
      <c r="F7" s="125"/>
      <c r="G7" s="132"/>
      <c r="I7" s="29">
        <f t="shared" si="2"/>
        <v>4</v>
      </c>
      <c r="J7" s="31">
        <f t="shared" si="0"/>
        <v>648.85135135135124</v>
      </c>
      <c r="K7" s="1"/>
      <c r="L7" s="29">
        <f t="shared" si="3"/>
        <v>4</v>
      </c>
      <c r="M7" s="30">
        <f t="shared" si="1"/>
        <v>687.30000000000007</v>
      </c>
      <c r="N7" s="1"/>
    </row>
    <row r="8" spans="1:14" ht="15" customHeight="1" x14ac:dyDescent="0.15">
      <c r="A8" s="123" t="s">
        <v>120</v>
      </c>
      <c r="B8" s="189" t="s">
        <v>121</v>
      </c>
      <c r="C8" s="190"/>
      <c r="D8" s="190" t="s">
        <v>122</v>
      </c>
      <c r="E8" s="190"/>
      <c r="F8" s="184" t="s">
        <v>131</v>
      </c>
      <c r="G8" s="138" t="s">
        <v>123</v>
      </c>
      <c r="I8" s="29">
        <f t="shared" si="2"/>
        <v>5</v>
      </c>
      <c r="J8" s="31">
        <f t="shared" si="0"/>
        <v>640.13513513513499</v>
      </c>
      <c r="K8" s="1"/>
      <c r="L8" s="29">
        <f t="shared" si="3"/>
        <v>5</v>
      </c>
      <c r="M8" s="30">
        <f t="shared" si="1"/>
        <v>666.40000000000009</v>
      </c>
      <c r="N8" s="1"/>
    </row>
    <row r="9" spans="1:14" ht="15" customHeight="1" x14ac:dyDescent="0.15">
      <c r="A9" s="186" t="s">
        <v>133</v>
      </c>
      <c r="B9" s="191" t="s">
        <v>130</v>
      </c>
      <c r="C9" s="187"/>
      <c r="D9" s="187" t="s">
        <v>130</v>
      </c>
      <c r="E9" s="187"/>
      <c r="F9" s="184"/>
      <c r="G9" s="188" t="s">
        <v>137</v>
      </c>
      <c r="I9" s="29">
        <f t="shared" si="2"/>
        <v>6</v>
      </c>
      <c r="J9" s="31">
        <f t="shared" si="0"/>
        <v>631.41891891891873</v>
      </c>
      <c r="K9" s="1"/>
      <c r="L9" s="29">
        <f t="shared" si="3"/>
        <v>6</v>
      </c>
      <c r="M9" s="30">
        <f t="shared" si="1"/>
        <v>645.50000000000011</v>
      </c>
      <c r="N9" s="1"/>
    </row>
    <row r="10" spans="1:14" ht="15" customHeight="1" x14ac:dyDescent="0.15">
      <c r="A10" s="186"/>
      <c r="B10" s="192">
        <f>J2</f>
        <v>675</v>
      </c>
      <c r="C10" s="169"/>
      <c r="D10" s="169">
        <f>M2</f>
        <v>750</v>
      </c>
      <c r="E10" s="169"/>
      <c r="F10" s="185"/>
      <c r="G10" s="188"/>
      <c r="I10" s="29">
        <f t="shared" si="2"/>
        <v>7</v>
      </c>
      <c r="J10" s="31">
        <f t="shared" si="0"/>
        <v>622.70270270270248</v>
      </c>
      <c r="K10" s="1"/>
      <c r="L10" s="29">
        <f t="shared" si="3"/>
        <v>7</v>
      </c>
      <c r="M10" s="30">
        <f t="shared" si="1"/>
        <v>624.60000000000014</v>
      </c>
      <c r="N10" s="1"/>
    </row>
    <row r="11" spans="1:14" ht="15" customHeight="1" x14ac:dyDescent="0.15">
      <c r="A11" s="123"/>
      <c r="B11" s="116" t="s">
        <v>123</v>
      </c>
      <c r="C11" s="116" t="s">
        <v>129</v>
      </c>
      <c r="D11" s="116" t="s">
        <v>123</v>
      </c>
      <c r="E11" s="116" t="s">
        <v>129</v>
      </c>
      <c r="F11" s="121" t="s">
        <v>125</v>
      </c>
      <c r="G11" s="116">
        <f>J3</f>
        <v>75</v>
      </c>
      <c r="I11" s="29">
        <f t="shared" si="2"/>
        <v>8</v>
      </c>
      <c r="J11" s="31">
        <f t="shared" si="0"/>
        <v>613.98648648648623</v>
      </c>
      <c r="K11" s="1"/>
      <c r="L11" s="29">
        <f t="shared" si="3"/>
        <v>8</v>
      </c>
      <c r="M11" s="30">
        <f t="shared" si="1"/>
        <v>603.70000000000016</v>
      </c>
      <c r="N11" s="1"/>
    </row>
    <row r="12" spans="1:14" ht="15" customHeight="1" x14ac:dyDescent="0.15">
      <c r="A12" s="65"/>
      <c r="B12" s="81"/>
      <c r="C12" s="81" t="str">
        <f>_xlfn.IFNA(VLOOKUP(B12,$I$4:$J$110,2,FALSE),"0")</f>
        <v>0</v>
      </c>
      <c r="D12" s="33"/>
      <c r="E12" s="81" t="str">
        <f>_xlfn.IFNA(VLOOKUP(D12,$L$4:$M$23,2,FALSE),"0")</f>
        <v>0</v>
      </c>
      <c r="F12" s="83" t="str">
        <f>IFERROR(LARGE((C12,E12),1),"0")</f>
        <v>0</v>
      </c>
      <c r="G12" s="139">
        <f>IF(D12&lt;0,D12,B12)</f>
        <v>0</v>
      </c>
      <c r="I12" s="29">
        <f t="shared" si="2"/>
        <v>9</v>
      </c>
      <c r="J12" s="31">
        <f t="shared" si="0"/>
        <v>605.27027027026998</v>
      </c>
      <c r="K12" s="1"/>
      <c r="L12" s="29">
        <f t="shared" si="3"/>
        <v>9</v>
      </c>
      <c r="M12" s="30">
        <f t="shared" si="1"/>
        <v>582.80000000000018</v>
      </c>
      <c r="N12" s="1"/>
    </row>
    <row r="13" spans="1:14" ht="15" customHeight="1" x14ac:dyDescent="0.15">
      <c r="A13" s="65"/>
      <c r="B13" s="81"/>
      <c r="C13" s="81" t="str">
        <f t="shared" ref="C13:C26" si="4">_xlfn.IFNA(VLOOKUP(B13,$I$4:$J$110,2,FALSE),"0")</f>
        <v>0</v>
      </c>
      <c r="D13" s="33"/>
      <c r="E13" s="81" t="str">
        <f t="shared" ref="E13:E26" si="5">_xlfn.IFNA(VLOOKUP(D13,$L$4:$M$23,2,FALSE),"0")</f>
        <v>0</v>
      </c>
      <c r="F13" s="83" t="str">
        <f>IFERROR(LARGE((C13,E13),1),"0")</f>
        <v>0</v>
      </c>
      <c r="G13" s="139">
        <f t="shared" ref="G13:G26" si="6">IF(D13&lt;0,D13,B13)</f>
        <v>0</v>
      </c>
      <c r="H13" s="15"/>
      <c r="I13" s="29">
        <f t="shared" si="2"/>
        <v>10</v>
      </c>
      <c r="J13" s="31">
        <f t="shared" si="0"/>
        <v>596.55405405405372</v>
      </c>
      <c r="K13" s="1"/>
      <c r="L13" s="29">
        <f t="shared" si="3"/>
        <v>10</v>
      </c>
      <c r="M13" s="30">
        <f t="shared" si="1"/>
        <v>561.9000000000002</v>
      </c>
      <c r="N13" s="1"/>
    </row>
    <row r="14" spans="1:14" ht="15" customHeight="1" x14ac:dyDescent="0.15">
      <c r="A14" s="65"/>
      <c r="B14" s="81"/>
      <c r="C14" s="81" t="str">
        <f t="shared" si="4"/>
        <v>0</v>
      </c>
      <c r="D14" s="33"/>
      <c r="E14" s="81" t="str">
        <f t="shared" si="5"/>
        <v>0</v>
      </c>
      <c r="F14" s="83" t="str">
        <f>IFERROR(LARGE((C14,E14),1),"0")</f>
        <v>0</v>
      </c>
      <c r="G14" s="139">
        <f t="shared" si="6"/>
        <v>0</v>
      </c>
      <c r="H14" s="15"/>
      <c r="I14" s="29">
        <f t="shared" si="2"/>
        <v>11</v>
      </c>
      <c r="J14" s="31">
        <f t="shared" si="0"/>
        <v>587.83783783783747</v>
      </c>
      <c r="K14" s="1"/>
      <c r="L14" s="29">
        <f t="shared" si="3"/>
        <v>11</v>
      </c>
      <c r="M14" s="30">
        <f t="shared" si="1"/>
        <v>541.00000000000023</v>
      </c>
      <c r="N14" s="1"/>
    </row>
    <row r="15" spans="1:14" ht="15" customHeight="1" x14ac:dyDescent="0.15">
      <c r="A15" s="82"/>
      <c r="B15" s="81"/>
      <c r="C15" s="81" t="str">
        <f t="shared" si="4"/>
        <v>0</v>
      </c>
      <c r="D15" s="33"/>
      <c r="E15" s="81" t="str">
        <f t="shared" si="5"/>
        <v>0</v>
      </c>
      <c r="F15" s="83" t="str">
        <f>IFERROR(LARGE((C15,E15),1),"0")</f>
        <v>0</v>
      </c>
      <c r="G15" s="139">
        <f>IF(D15&lt;0,D15,B15)</f>
        <v>0</v>
      </c>
      <c r="H15" s="15"/>
      <c r="I15" s="29">
        <f t="shared" si="2"/>
        <v>12</v>
      </c>
      <c r="J15" s="31">
        <f t="shared" si="0"/>
        <v>579.12162162162122</v>
      </c>
      <c r="K15" s="1"/>
      <c r="L15" s="29">
        <f t="shared" si="3"/>
        <v>12</v>
      </c>
      <c r="M15" s="30">
        <f t="shared" si="1"/>
        <v>520.10000000000025</v>
      </c>
      <c r="N15" s="1"/>
    </row>
    <row r="16" spans="1:14" ht="15" customHeight="1" x14ac:dyDescent="0.15">
      <c r="A16" s="65"/>
      <c r="B16" s="81"/>
      <c r="C16" s="81" t="str">
        <f t="shared" si="4"/>
        <v>0</v>
      </c>
      <c r="D16" s="33"/>
      <c r="E16" s="81" t="str">
        <f t="shared" si="5"/>
        <v>0</v>
      </c>
      <c r="F16" s="83" t="str">
        <f>IFERROR(LARGE((C16,E16),1),"0")</f>
        <v>0</v>
      </c>
      <c r="G16" s="139">
        <f t="shared" si="6"/>
        <v>0</v>
      </c>
      <c r="H16" s="15"/>
      <c r="I16" s="29">
        <f t="shared" si="2"/>
        <v>13</v>
      </c>
      <c r="J16" s="31">
        <f t="shared" si="0"/>
        <v>570.40540540540496</v>
      </c>
      <c r="K16" s="1"/>
      <c r="L16" s="29">
        <f t="shared" si="3"/>
        <v>13</v>
      </c>
      <c r="M16" s="30">
        <f t="shared" si="1"/>
        <v>499.20000000000027</v>
      </c>
      <c r="N16" s="1"/>
    </row>
    <row r="17" spans="1:14" x14ac:dyDescent="0.15">
      <c r="A17" s="82"/>
      <c r="B17" s="81"/>
      <c r="C17" s="81" t="str">
        <f t="shared" si="4"/>
        <v>0</v>
      </c>
      <c r="D17" s="36"/>
      <c r="E17" s="81" t="str">
        <f t="shared" si="5"/>
        <v>0</v>
      </c>
      <c r="F17" s="83" t="str">
        <f>IFERROR(LARGE((C17,E17),1),"0")</f>
        <v>0</v>
      </c>
      <c r="G17" s="139">
        <f t="shared" si="6"/>
        <v>0</v>
      </c>
      <c r="H17" s="15"/>
      <c r="I17" s="29">
        <f t="shared" si="2"/>
        <v>14</v>
      </c>
      <c r="J17" s="31">
        <f t="shared" si="0"/>
        <v>561.68918918918871</v>
      </c>
      <c r="K17" s="1"/>
      <c r="L17" s="29">
        <f t="shared" si="3"/>
        <v>14</v>
      </c>
      <c r="M17" s="30">
        <f t="shared" si="1"/>
        <v>478.3000000000003</v>
      </c>
      <c r="N17" s="1"/>
    </row>
    <row r="18" spans="1:14" x14ac:dyDescent="0.15">
      <c r="A18" s="82"/>
      <c r="B18" s="81"/>
      <c r="C18" s="81" t="str">
        <f t="shared" si="4"/>
        <v>0</v>
      </c>
      <c r="D18" s="33"/>
      <c r="E18" s="81" t="str">
        <f t="shared" si="5"/>
        <v>0</v>
      </c>
      <c r="F18" s="83" t="str">
        <f>IFERROR(LARGE((C18,E18),1),"0")</f>
        <v>0</v>
      </c>
      <c r="G18" s="139">
        <f t="shared" si="6"/>
        <v>0</v>
      </c>
      <c r="H18" s="15"/>
      <c r="I18" s="29">
        <f t="shared" si="2"/>
        <v>15</v>
      </c>
      <c r="J18" s="31">
        <f t="shared" si="0"/>
        <v>552.97297297297246</v>
      </c>
      <c r="K18" s="1"/>
      <c r="L18" s="29">
        <f t="shared" si="3"/>
        <v>15</v>
      </c>
      <c r="M18" s="30">
        <f t="shared" si="1"/>
        <v>457.40000000000032</v>
      </c>
      <c r="N18" s="1"/>
    </row>
    <row r="19" spans="1:14" x14ac:dyDescent="0.15">
      <c r="A19" s="82"/>
      <c r="B19" s="34"/>
      <c r="C19" s="81" t="str">
        <f t="shared" si="4"/>
        <v>0</v>
      </c>
      <c r="D19" s="32"/>
      <c r="E19" s="81" t="str">
        <f t="shared" si="5"/>
        <v>0</v>
      </c>
      <c r="F19" s="83" t="str">
        <f>IFERROR(LARGE((C19,E19),1),"0")</f>
        <v>0</v>
      </c>
      <c r="G19" s="139">
        <f t="shared" si="6"/>
        <v>0</v>
      </c>
      <c r="H19" s="35"/>
      <c r="I19" s="29">
        <f t="shared" si="2"/>
        <v>16</v>
      </c>
      <c r="J19" s="31">
        <f t="shared" si="0"/>
        <v>544.2567567567562</v>
      </c>
      <c r="K19" s="1"/>
      <c r="L19" s="29">
        <f t="shared" si="3"/>
        <v>16</v>
      </c>
      <c r="M19" s="30">
        <f t="shared" si="1"/>
        <v>436.50000000000034</v>
      </c>
      <c r="N19" s="1"/>
    </row>
    <row r="20" spans="1:14" x14ac:dyDescent="0.15">
      <c r="A20" s="82"/>
      <c r="B20" s="34"/>
      <c r="C20" s="81" t="str">
        <f t="shared" si="4"/>
        <v>0</v>
      </c>
      <c r="D20" s="32"/>
      <c r="E20" s="81" t="str">
        <f t="shared" si="5"/>
        <v>0</v>
      </c>
      <c r="F20" s="83" t="str">
        <f>IFERROR(LARGE((C20,E20),1),"0")</f>
        <v>0</v>
      </c>
      <c r="G20" s="139">
        <f t="shared" si="6"/>
        <v>0</v>
      </c>
      <c r="H20" s="35"/>
      <c r="I20" s="29">
        <f t="shared" si="2"/>
        <v>17</v>
      </c>
      <c r="J20" s="31">
        <f t="shared" si="0"/>
        <v>535.54054054053995</v>
      </c>
      <c r="K20" s="1"/>
      <c r="L20" s="29">
        <f t="shared" si="3"/>
        <v>17</v>
      </c>
      <c r="M20" s="30">
        <f t="shared" si="1"/>
        <v>415.60000000000036</v>
      </c>
      <c r="N20" s="1"/>
    </row>
    <row r="21" spans="1:14" x14ac:dyDescent="0.15">
      <c r="A21" s="84"/>
      <c r="B21" s="34"/>
      <c r="C21" s="81" t="str">
        <f t="shared" si="4"/>
        <v>0</v>
      </c>
      <c r="D21" s="32"/>
      <c r="E21" s="81" t="str">
        <f t="shared" si="5"/>
        <v>0</v>
      </c>
      <c r="F21" s="83" t="str">
        <f>IFERROR(LARGE((C21,E21),1),"0")</f>
        <v>0</v>
      </c>
      <c r="G21" s="139">
        <f t="shared" si="6"/>
        <v>0</v>
      </c>
      <c r="H21" s="35"/>
      <c r="I21" s="29">
        <f t="shared" si="2"/>
        <v>18</v>
      </c>
      <c r="J21" s="31">
        <f t="shared" si="0"/>
        <v>526.8243243243237</v>
      </c>
      <c r="K21" s="1"/>
      <c r="L21" s="29">
        <f t="shared" si="3"/>
        <v>18</v>
      </c>
      <c r="M21" s="30">
        <f t="shared" si="1"/>
        <v>394.70000000000039</v>
      </c>
      <c r="N21" s="1"/>
    </row>
    <row r="22" spans="1:14" x14ac:dyDescent="0.15">
      <c r="A22" s="82"/>
      <c r="B22" s="34"/>
      <c r="C22" s="81" t="str">
        <f t="shared" si="4"/>
        <v>0</v>
      </c>
      <c r="D22" s="32"/>
      <c r="E22" s="81" t="str">
        <f t="shared" si="5"/>
        <v>0</v>
      </c>
      <c r="F22" s="83" t="str">
        <f>IFERROR(LARGE((C22,E22),1),"0")</f>
        <v>0</v>
      </c>
      <c r="G22" s="139">
        <f t="shared" si="6"/>
        <v>0</v>
      </c>
      <c r="H22" s="37"/>
      <c r="I22" s="29">
        <f t="shared" si="2"/>
        <v>19</v>
      </c>
      <c r="J22" s="31">
        <f t="shared" si="0"/>
        <v>518.10810810810744</v>
      </c>
      <c r="K22" s="1"/>
      <c r="L22" s="29">
        <f t="shared" si="3"/>
        <v>19</v>
      </c>
      <c r="M22" s="30">
        <f t="shared" si="1"/>
        <v>373.80000000000041</v>
      </c>
      <c r="N22" s="1"/>
    </row>
    <row r="23" spans="1:14" x14ac:dyDescent="0.15">
      <c r="A23" s="82"/>
      <c r="B23" s="34"/>
      <c r="C23" s="81" t="str">
        <f t="shared" si="4"/>
        <v>0</v>
      </c>
      <c r="D23" s="32"/>
      <c r="E23" s="81" t="str">
        <f t="shared" si="5"/>
        <v>0</v>
      </c>
      <c r="F23" s="83" t="str">
        <f>IFERROR(LARGE((C23,E23),1),"0")</f>
        <v>0</v>
      </c>
      <c r="G23" s="139">
        <f t="shared" si="6"/>
        <v>0</v>
      </c>
      <c r="H23" s="35"/>
      <c r="I23" s="29">
        <f t="shared" si="2"/>
        <v>20</v>
      </c>
      <c r="J23" s="31">
        <f t="shared" si="0"/>
        <v>509.39189189189125</v>
      </c>
      <c r="K23" s="1"/>
      <c r="L23" s="29">
        <f t="shared" si="3"/>
        <v>20</v>
      </c>
      <c r="M23" s="30">
        <f t="shared" si="1"/>
        <v>352.90000000000043</v>
      </c>
      <c r="N23" s="1"/>
    </row>
    <row r="24" spans="1:14" x14ac:dyDescent="0.15">
      <c r="A24" s="65"/>
      <c r="B24" s="34"/>
      <c r="C24" s="81" t="str">
        <f t="shared" si="4"/>
        <v>0</v>
      </c>
      <c r="D24" s="32"/>
      <c r="E24" s="81" t="str">
        <f t="shared" si="5"/>
        <v>0</v>
      </c>
      <c r="F24" s="83" t="str">
        <f>IFERROR(LARGE((C24,E24),1),"0")</f>
        <v>0</v>
      </c>
      <c r="G24" s="139">
        <f t="shared" si="6"/>
        <v>0</v>
      </c>
      <c r="H24" s="35"/>
      <c r="I24" s="29">
        <f t="shared" si="2"/>
        <v>21</v>
      </c>
      <c r="J24" s="31">
        <f t="shared" si="0"/>
        <v>500.67567567567505</v>
      </c>
      <c r="K24" s="1"/>
      <c r="M24" s="14"/>
      <c r="N24" s="1"/>
    </row>
    <row r="25" spans="1:14" x14ac:dyDescent="0.15">
      <c r="A25" s="82"/>
      <c r="B25" s="34"/>
      <c r="C25" s="81" t="str">
        <f t="shared" si="4"/>
        <v>0</v>
      </c>
      <c r="D25" s="32"/>
      <c r="E25" s="81" t="str">
        <f t="shared" si="5"/>
        <v>0</v>
      </c>
      <c r="F25" s="83" t="str">
        <f>IFERROR(LARGE((C25,E25),1),"0")</f>
        <v>0</v>
      </c>
      <c r="G25" s="139">
        <f t="shared" si="6"/>
        <v>0</v>
      </c>
      <c r="H25" s="35"/>
      <c r="I25" s="29">
        <f t="shared" si="2"/>
        <v>22</v>
      </c>
      <c r="J25" s="31">
        <f t="shared" si="0"/>
        <v>491.95945945945886</v>
      </c>
      <c r="K25" s="1"/>
      <c r="M25" s="14"/>
      <c r="N25" s="1"/>
    </row>
    <row r="26" spans="1:14" x14ac:dyDescent="0.15">
      <c r="A26" s="65"/>
      <c r="B26" s="34"/>
      <c r="C26" s="81" t="str">
        <f t="shared" si="4"/>
        <v>0</v>
      </c>
      <c r="D26" s="32"/>
      <c r="E26" s="81" t="str">
        <f t="shared" si="5"/>
        <v>0</v>
      </c>
      <c r="F26" s="83" t="str">
        <f>IFERROR(LARGE((C26,E26),1),"0")</f>
        <v>0</v>
      </c>
      <c r="G26" s="139">
        <f t="shared" si="6"/>
        <v>0</v>
      </c>
      <c r="H26" s="35"/>
      <c r="I26" s="29">
        <f t="shared" si="2"/>
        <v>23</v>
      </c>
      <c r="J26" s="31">
        <f t="shared" si="0"/>
        <v>483.24324324324266</v>
      </c>
      <c r="K26" s="1"/>
      <c r="M26" s="14"/>
      <c r="N26" s="1"/>
    </row>
    <row r="27" spans="1:14" x14ac:dyDescent="0.15">
      <c r="H27" s="35"/>
      <c r="I27" s="29">
        <f t="shared" si="2"/>
        <v>24</v>
      </c>
      <c r="J27" s="31">
        <f t="shared" si="0"/>
        <v>474.52702702702646</v>
      </c>
      <c r="K27" s="1"/>
      <c r="M27" s="14"/>
      <c r="N27" s="1"/>
    </row>
    <row r="28" spans="1:14" x14ac:dyDescent="0.15">
      <c r="H28" s="35"/>
      <c r="I28" s="29">
        <f t="shared" si="2"/>
        <v>25</v>
      </c>
      <c r="J28" s="31">
        <f t="shared" si="0"/>
        <v>465.81081081081027</v>
      </c>
      <c r="K28" s="1"/>
      <c r="M28" s="14"/>
      <c r="N28" s="1"/>
    </row>
    <row r="29" spans="1:14" x14ac:dyDescent="0.15">
      <c r="H29" s="15"/>
      <c r="I29" s="29">
        <f t="shared" si="2"/>
        <v>26</v>
      </c>
      <c r="J29" s="31">
        <f t="shared" si="0"/>
        <v>457.09459459459407</v>
      </c>
      <c r="K29" s="1"/>
      <c r="M29" s="14"/>
      <c r="N29" s="1"/>
    </row>
    <row r="30" spans="1:14" x14ac:dyDescent="0.15">
      <c r="H30" s="15"/>
      <c r="I30" s="29">
        <f t="shared" si="2"/>
        <v>27</v>
      </c>
      <c r="J30" s="31">
        <f t="shared" si="0"/>
        <v>448.37837837837787</v>
      </c>
      <c r="K30" s="1"/>
      <c r="M30" s="14"/>
      <c r="N30" s="1"/>
    </row>
    <row r="31" spans="1:14" x14ac:dyDescent="0.15">
      <c r="H31" s="15"/>
      <c r="I31" s="29">
        <f t="shared" si="2"/>
        <v>28</v>
      </c>
      <c r="J31" s="31">
        <f t="shared" si="0"/>
        <v>439.66216216216168</v>
      </c>
      <c r="K31" s="1"/>
      <c r="M31" s="14"/>
      <c r="N31" s="1"/>
    </row>
    <row r="32" spans="1:14" x14ac:dyDescent="0.15">
      <c r="H32" s="15"/>
      <c r="I32" s="29">
        <f t="shared" si="2"/>
        <v>29</v>
      </c>
      <c r="J32" s="31">
        <f t="shared" si="0"/>
        <v>430.94594594594548</v>
      </c>
      <c r="K32" s="1"/>
      <c r="M32" s="14"/>
      <c r="N32" s="1"/>
    </row>
    <row r="33" spans="9:14" x14ac:dyDescent="0.15">
      <c r="I33" s="29">
        <f t="shared" si="2"/>
        <v>30</v>
      </c>
      <c r="J33" s="31">
        <f t="shared" si="0"/>
        <v>422.22972972972929</v>
      </c>
      <c r="K33" s="1"/>
      <c r="M33" s="14"/>
      <c r="N33" s="1"/>
    </row>
    <row r="34" spans="9:14" x14ac:dyDescent="0.15">
      <c r="I34" s="29">
        <f t="shared" si="2"/>
        <v>31</v>
      </c>
      <c r="J34" s="31">
        <f t="shared" si="0"/>
        <v>413.51351351351309</v>
      </c>
      <c r="K34" s="1"/>
      <c r="M34" s="14"/>
      <c r="N34" s="1"/>
    </row>
    <row r="35" spans="9:14" x14ac:dyDescent="0.15">
      <c r="I35" s="29">
        <f t="shared" si="2"/>
        <v>32</v>
      </c>
      <c r="J35" s="31">
        <f t="shared" si="0"/>
        <v>404.79729729729689</v>
      </c>
      <c r="K35" s="1"/>
      <c r="M35" s="14"/>
      <c r="N35" s="1"/>
    </row>
    <row r="36" spans="9:14" x14ac:dyDescent="0.15">
      <c r="I36" s="29">
        <f t="shared" si="2"/>
        <v>33</v>
      </c>
      <c r="J36" s="31">
        <f t="shared" si="0"/>
        <v>396.0810810810807</v>
      </c>
      <c r="K36" s="1"/>
      <c r="M36" s="14"/>
      <c r="N36" s="1"/>
    </row>
    <row r="37" spans="9:14" x14ac:dyDescent="0.15">
      <c r="I37" s="29">
        <f t="shared" si="2"/>
        <v>34</v>
      </c>
      <c r="J37" s="31">
        <f t="shared" ref="J37:J68" si="7">J36-(J$4-30)/(J$3-1)</f>
        <v>387.3648648648645</v>
      </c>
      <c r="K37" s="1"/>
      <c r="M37" s="14"/>
      <c r="N37" s="1"/>
    </row>
    <row r="38" spans="9:14" x14ac:dyDescent="0.15">
      <c r="I38" s="29">
        <f t="shared" si="2"/>
        <v>35</v>
      </c>
      <c r="J38" s="31">
        <f t="shared" si="7"/>
        <v>378.6486486486483</v>
      </c>
      <c r="K38" s="1"/>
      <c r="M38" s="14"/>
      <c r="N38" s="1"/>
    </row>
    <row r="39" spans="9:14" x14ac:dyDescent="0.15">
      <c r="I39" s="29">
        <f t="shared" si="2"/>
        <v>36</v>
      </c>
      <c r="J39" s="31">
        <f t="shared" si="7"/>
        <v>369.93243243243211</v>
      </c>
      <c r="K39" s="1"/>
      <c r="M39" s="14"/>
      <c r="N39" s="1"/>
    </row>
    <row r="40" spans="9:14" x14ac:dyDescent="0.15">
      <c r="I40" s="29">
        <f t="shared" si="2"/>
        <v>37</v>
      </c>
      <c r="J40" s="31">
        <f t="shared" si="7"/>
        <v>361.21621621621591</v>
      </c>
      <c r="K40" s="1"/>
      <c r="M40" s="14"/>
      <c r="N40" s="1"/>
    </row>
    <row r="41" spans="9:14" x14ac:dyDescent="0.15">
      <c r="I41" s="29">
        <f t="shared" si="2"/>
        <v>38</v>
      </c>
      <c r="J41" s="31">
        <f t="shared" si="7"/>
        <v>352.49999999999972</v>
      </c>
      <c r="K41" s="1"/>
      <c r="M41" s="14"/>
      <c r="N41" s="1"/>
    </row>
    <row r="42" spans="9:14" x14ac:dyDescent="0.15">
      <c r="I42" s="29">
        <f t="shared" si="2"/>
        <v>39</v>
      </c>
      <c r="J42" s="31">
        <f t="shared" si="7"/>
        <v>343.78378378378352</v>
      </c>
      <c r="K42" s="1"/>
      <c r="M42" s="14"/>
      <c r="N42" s="1"/>
    </row>
    <row r="43" spans="9:14" x14ac:dyDescent="0.15">
      <c r="I43" s="29">
        <f t="shared" si="2"/>
        <v>40</v>
      </c>
      <c r="J43" s="31">
        <f t="shared" si="7"/>
        <v>335.06756756756732</v>
      </c>
      <c r="K43" s="1"/>
      <c r="M43" s="14"/>
      <c r="N43" s="1"/>
    </row>
    <row r="44" spans="9:14" x14ac:dyDescent="0.15">
      <c r="I44" s="29">
        <f t="shared" si="2"/>
        <v>41</v>
      </c>
      <c r="J44" s="31">
        <f t="shared" si="7"/>
        <v>326.35135135135113</v>
      </c>
      <c r="K44" s="1"/>
      <c r="M44" s="14"/>
      <c r="N44" s="1"/>
    </row>
    <row r="45" spans="9:14" x14ac:dyDescent="0.15">
      <c r="I45" s="29">
        <f t="shared" si="2"/>
        <v>42</v>
      </c>
      <c r="J45" s="31">
        <f t="shared" si="7"/>
        <v>317.63513513513493</v>
      </c>
      <c r="K45" s="1"/>
      <c r="M45" s="14"/>
      <c r="N45" s="1"/>
    </row>
    <row r="46" spans="9:14" x14ac:dyDescent="0.15">
      <c r="I46" s="29">
        <f t="shared" si="2"/>
        <v>43</v>
      </c>
      <c r="J46" s="31">
        <f t="shared" si="7"/>
        <v>308.91891891891873</v>
      </c>
      <c r="K46" s="1"/>
      <c r="M46" s="14"/>
      <c r="N46" s="1"/>
    </row>
    <row r="47" spans="9:14" x14ac:dyDescent="0.15">
      <c r="I47" s="29">
        <f t="shared" si="2"/>
        <v>44</v>
      </c>
      <c r="J47" s="31">
        <f t="shared" si="7"/>
        <v>300.20270270270254</v>
      </c>
      <c r="K47" s="1"/>
      <c r="M47" s="14"/>
      <c r="N47" s="1"/>
    </row>
    <row r="48" spans="9:14" x14ac:dyDescent="0.15">
      <c r="I48" s="29">
        <f t="shared" si="2"/>
        <v>45</v>
      </c>
      <c r="J48" s="31">
        <f t="shared" si="7"/>
        <v>291.48648648648634</v>
      </c>
      <c r="K48" s="1"/>
      <c r="M48" s="14"/>
      <c r="N48" s="1"/>
    </row>
    <row r="49" spans="9:14" x14ac:dyDescent="0.15">
      <c r="I49" s="29">
        <f t="shared" si="2"/>
        <v>46</v>
      </c>
      <c r="J49" s="31">
        <f t="shared" si="7"/>
        <v>282.77027027027015</v>
      </c>
      <c r="K49" s="1"/>
      <c r="M49" s="14"/>
      <c r="N49" s="1"/>
    </row>
    <row r="50" spans="9:14" x14ac:dyDescent="0.15">
      <c r="I50" s="29">
        <f t="shared" si="2"/>
        <v>47</v>
      </c>
      <c r="J50" s="31">
        <f t="shared" si="7"/>
        <v>274.05405405405395</v>
      </c>
      <c r="K50" s="1"/>
      <c r="M50" s="14"/>
      <c r="N50" s="1"/>
    </row>
    <row r="51" spans="9:14" x14ac:dyDescent="0.15">
      <c r="I51" s="29">
        <f t="shared" si="2"/>
        <v>48</v>
      </c>
      <c r="J51" s="31">
        <f t="shared" si="7"/>
        <v>265.33783783783775</v>
      </c>
      <c r="K51" s="1"/>
      <c r="M51" s="14"/>
      <c r="N51" s="1"/>
    </row>
    <row r="52" spans="9:14" x14ac:dyDescent="0.15">
      <c r="I52" s="29">
        <f t="shared" si="2"/>
        <v>49</v>
      </c>
      <c r="J52" s="31">
        <f t="shared" si="7"/>
        <v>256.62162162162156</v>
      </c>
      <c r="K52" s="1"/>
      <c r="M52" s="14"/>
      <c r="N52" s="1"/>
    </row>
    <row r="53" spans="9:14" x14ac:dyDescent="0.15">
      <c r="I53" s="29">
        <f t="shared" si="2"/>
        <v>50</v>
      </c>
      <c r="J53" s="31">
        <f t="shared" si="7"/>
        <v>247.90540540540533</v>
      </c>
      <c r="K53" s="1"/>
      <c r="M53" s="14"/>
      <c r="N53" s="1"/>
    </row>
    <row r="54" spans="9:14" x14ac:dyDescent="0.15">
      <c r="I54" s="29">
        <f t="shared" si="2"/>
        <v>51</v>
      </c>
      <c r="J54" s="31">
        <f t="shared" si="7"/>
        <v>239.18918918918911</v>
      </c>
      <c r="K54" s="1"/>
      <c r="M54" s="14"/>
      <c r="N54" s="1"/>
    </row>
    <row r="55" spans="9:14" x14ac:dyDescent="0.15">
      <c r="I55" s="29">
        <f t="shared" si="2"/>
        <v>52</v>
      </c>
      <c r="J55" s="31">
        <f t="shared" si="7"/>
        <v>230.47297297297288</v>
      </c>
      <c r="K55" s="1"/>
      <c r="M55" s="14"/>
      <c r="N55" s="1"/>
    </row>
    <row r="56" spans="9:14" x14ac:dyDescent="0.15">
      <c r="I56" s="29">
        <f t="shared" si="2"/>
        <v>53</v>
      </c>
      <c r="J56" s="31">
        <f t="shared" si="7"/>
        <v>221.75675675675666</v>
      </c>
      <c r="K56" s="1"/>
      <c r="M56" s="14"/>
      <c r="N56" s="1"/>
    </row>
    <row r="57" spans="9:14" x14ac:dyDescent="0.15">
      <c r="I57" s="29">
        <f t="shared" si="2"/>
        <v>54</v>
      </c>
      <c r="J57" s="31">
        <f t="shared" si="7"/>
        <v>213.04054054054043</v>
      </c>
      <c r="K57" s="1"/>
      <c r="M57" s="14"/>
      <c r="N57" s="1"/>
    </row>
    <row r="58" spans="9:14" x14ac:dyDescent="0.15">
      <c r="I58" s="29">
        <f t="shared" si="2"/>
        <v>55</v>
      </c>
      <c r="J58" s="31">
        <f t="shared" si="7"/>
        <v>204.32432432432421</v>
      </c>
      <c r="K58" s="1"/>
      <c r="M58" s="14"/>
      <c r="N58" s="1"/>
    </row>
    <row r="59" spans="9:14" x14ac:dyDescent="0.15">
      <c r="I59" s="29">
        <f t="shared" si="2"/>
        <v>56</v>
      </c>
      <c r="J59" s="31">
        <f t="shared" si="7"/>
        <v>195.60810810810798</v>
      </c>
      <c r="K59" s="1"/>
      <c r="M59" s="14"/>
      <c r="N59" s="1"/>
    </row>
    <row r="60" spans="9:14" x14ac:dyDescent="0.15">
      <c r="I60" s="29">
        <f t="shared" si="2"/>
        <v>57</v>
      </c>
      <c r="J60" s="31">
        <f t="shared" si="7"/>
        <v>186.89189189189176</v>
      </c>
      <c r="K60" s="1"/>
      <c r="M60" s="14"/>
      <c r="N60" s="1"/>
    </row>
    <row r="61" spans="9:14" x14ac:dyDescent="0.15">
      <c r="I61" s="29">
        <f t="shared" si="2"/>
        <v>58</v>
      </c>
      <c r="J61" s="31">
        <f t="shared" si="7"/>
        <v>178.17567567567554</v>
      </c>
    </row>
    <row r="62" spans="9:14" x14ac:dyDescent="0.15">
      <c r="I62" s="29">
        <f t="shared" si="2"/>
        <v>59</v>
      </c>
      <c r="J62" s="31">
        <f t="shared" si="7"/>
        <v>169.45945945945931</v>
      </c>
    </row>
    <row r="63" spans="9:14" x14ac:dyDescent="0.15">
      <c r="I63" s="29">
        <f t="shared" si="2"/>
        <v>60</v>
      </c>
      <c r="J63" s="31">
        <f t="shared" si="7"/>
        <v>160.74324324324309</v>
      </c>
    </row>
    <row r="64" spans="9:14" x14ac:dyDescent="0.15">
      <c r="I64" s="29">
        <f t="shared" si="2"/>
        <v>61</v>
      </c>
      <c r="J64" s="31">
        <f t="shared" si="7"/>
        <v>152.02702702702686</v>
      </c>
    </row>
    <row r="65" spans="9:10" x14ac:dyDescent="0.15">
      <c r="I65" s="29">
        <f t="shared" si="2"/>
        <v>62</v>
      </c>
      <c r="J65" s="31">
        <f t="shared" si="7"/>
        <v>143.31081081081064</v>
      </c>
    </row>
    <row r="66" spans="9:10" x14ac:dyDescent="0.15">
      <c r="I66" s="29">
        <f t="shared" si="2"/>
        <v>63</v>
      </c>
      <c r="J66" s="31">
        <f t="shared" si="7"/>
        <v>134.59459459459441</v>
      </c>
    </row>
    <row r="67" spans="9:10" x14ac:dyDescent="0.15">
      <c r="I67" s="29">
        <f t="shared" si="2"/>
        <v>64</v>
      </c>
      <c r="J67" s="31">
        <f t="shared" si="7"/>
        <v>125.8783783783782</v>
      </c>
    </row>
    <row r="68" spans="9:10" x14ac:dyDescent="0.15">
      <c r="I68" s="29">
        <f t="shared" si="2"/>
        <v>65</v>
      </c>
      <c r="J68" s="31">
        <f t="shared" si="7"/>
        <v>117.16216216216199</v>
      </c>
    </row>
    <row r="69" spans="9:10" x14ac:dyDescent="0.15">
      <c r="I69" s="29">
        <f t="shared" si="2"/>
        <v>66</v>
      </c>
      <c r="J69" s="31">
        <f t="shared" ref="J69:J103" si="8">J68-(J$4-30)/(J$3-1)</f>
        <v>108.44594594594578</v>
      </c>
    </row>
    <row r="70" spans="9:10" x14ac:dyDescent="0.15">
      <c r="I70" s="29">
        <f t="shared" ref="I70:I103" si="9">I69+1</f>
        <v>67</v>
      </c>
      <c r="J70" s="31">
        <f t="shared" si="8"/>
        <v>99.72972972972957</v>
      </c>
    </row>
    <row r="71" spans="9:10" x14ac:dyDescent="0.15">
      <c r="I71" s="29">
        <f t="shared" si="9"/>
        <v>68</v>
      </c>
      <c r="J71" s="31">
        <f t="shared" si="8"/>
        <v>91.013513513513359</v>
      </c>
    </row>
    <row r="72" spans="9:10" x14ac:dyDescent="0.15">
      <c r="I72" s="29">
        <f t="shared" si="9"/>
        <v>69</v>
      </c>
      <c r="J72" s="31">
        <f t="shared" si="8"/>
        <v>82.297297297297149</v>
      </c>
    </row>
    <row r="73" spans="9:10" x14ac:dyDescent="0.15">
      <c r="I73" s="29">
        <f t="shared" si="9"/>
        <v>70</v>
      </c>
      <c r="J73" s="31">
        <f t="shared" si="8"/>
        <v>73.581081081080939</v>
      </c>
    </row>
    <row r="74" spans="9:10" x14ac:dyDescent="0.15">
      <c r="I74" s="29">
        <f t="shared" si="9"/>
        <v>71</v>
      </c>
      <c r="J74" s="31">
        <f t="shared" si="8"/>
        <v>64.864864864864728</v>
      </c>
    </row>
    <row r="75" spans="9:10" x14ac:dyDescent="0.15">
      <c r="I75" s="29">
        <f t="shared" si="9"/>
        <v>72</v>
      </c>
      <c r="J75" s="31">
        <f t="shared" si="8"/>
        <v>56.148648648648511</v>
      </c>
    </row>
    <row r="76" spans="9:10" x14ac:dyDescent="0.15">
      <c r="I76" s="29">
        <f t="shared" si="9"/>
        <v>73</v>
      </c>
      <c r="J76" s="31">
        <f t="shared" si="8"/>
        <v>47.432432432432293</v>
      </c>
    </row>
    <row r="77" spans="9:10" x14ac:dyDescent="0.15">
      <c r="I77" s="29">
        <f t="shared" si="9"/>
        <v>74</v>
      </c>
      <c r="J77" s="31">
        <f t="shared" si="8"/>
        <v>38.716216216216075</v>
      </c>
    </row>
    <row r="78" spans="9:10" x14ac:dyDescent="0.15">
      <c r="I78" s="29">
        <f t="shared" si="9"/>
        <v>75</v>
      </c>
      <c r="J78" s="31">
        <f t="shared" si="8"/>
        <v>29.999999999999858</v>
      </c>
    </row>
    <row r="79" spans="9:10" x14ac:dyDescent="0.15">
      <c r="I79" s="29">
        <f t="shared" si="9"/>
        <v>76</v>
      </c>
      <c r="J79" s="31">
        <f t="shared" si="8"/>
        <v>21.28378378378364</v>
      </c>
    </row>
    <row r="80" spans="9:10" x14ac:dyDescent="0.15">
      <c r="I80" s="29">
        <f t="shared" si="9"/>
        <v>77</v>
      </c>
      <c r="J80" s="31">
        <f t="shared" si="8"/>
        <v>12.567567567567425</v>
      </c>
    </row>
    <row r="81" spans="9:10" x14ac:dyDescent="0.15">
      <c r="I81" s="29">
        <f t="shared" si="9"/>
        <v>78</v>
      </c>
      <c r="J81" s="31">
        <f t="shared" si="8"/>
        <v>3.8513513513512088</v>
      </c>
    </row>
    <row r="82" spans="9:10" x14ac:dyDescent="0.15">
      <c r="I82" s="29">
        <f t="shared" si="9"/>
        <v>79</v>
      </c>
      <c r="J82" s="31">
        <f t="shared" si="8"/>
        <v>-4.864864864865007</v>
      </c>
    </row>
    <row r="83" spans="9:10" x14ac:dyDescent="0.15">
      <c r="I83" s="29">
        <f t="shared" si="9"/>
        <v>80</v>
      </c>
      <c r="J83" s="31">
        <f t="shared" si="8"/>
        <v>-13.581081081081223</v>
      </c>
    </row>
    <row r="84" spans="9:10" x14ac:dyDescent="0.15">
      <c r="I84" s="29">
        <f t="shared" si="9"/>
        <v>81</v>
      </c>
      <c r="J84" s="31">
        <f t="shared" si="8"/>
        <v>-22.29729729729744</v>
      </c>
    </row>
    <row r="85" spans="9:10" x14ac:dyDescent="0.15">
      <c r="I85" s="29">
        <f t="shared" si="9"/>
        <v>82</v>
      </c>
      <c r="J85" s="31">
        <f t="shared" si="8"/>
        <v>-31.013513513513658</v>
      </c>
    </row>
    <row r="86" spans="9:10" x14ac:dyDescent="0.15">
      <c r="I86" s="29">
        <f t="shared" si="9"/>
        <v>83</v>
      </c>
      <c r="J86" s="31">
        <f t="shared" si="8"/>
        <v>-39.729729729729875</v>
      </c>
    </row>
    <row r="87" spans="9:10" x14ac:dyDescent="0.15">
      <c r="I87" s="29">
        <f t="shared" si="9"/>
        <v>84</v>
      </c>
      <c r="J87" s="31">
        <f t="shared" si="8"/>
        <v>-48.445945945946093</v>
      </c>
    </row>
    <row r="88" spans="9:10" x14ac:dyDescent="0.15">
      <c r="I88" s="29">
        <f t="shared" si="9"/>
        <v>85</v>
      </c>
      <c r="J88" s="31">
        <f t="shared" si="8"/>
        <v>-57.162162162162311</v>
      </c>
    </row>
    <row r="89" spans="9:10" x14ac:dyDescent="0.15">
      <c r="I89" s="29">
        <f t="shared" si="9"/>
        <v>86</v>
      </c>
      <c r="J89" s="31">
        <f t="shared" si="8"/>
        <v>-65.878378378378528</v>
      </c>
    </row>
    <row r="90" spans="9:10" x14ac:dyDescent="0.15">
      <c r="I90" s="29">
        <f t="shared" si="9"/>
        <v>87</v>
      </c>
      <c r="J90" s="31">
        <f t="shared" si="8"/>
        <v>-74.594594594594739</v>
      </c>
    </row>
    <row r="91" spans="9:10" x14ac:dyDescent="0.15">
      <c r="I91" s="29">
        <f t="shared" si="9"/>
        <v>88</v>
      </c>
      <c r="J91" s="31">
        <f t="shared" si="8"/>
        <v>-83.310810810810949</v>
      </c>
    </row>
    <row r="92" spans="9:10" x14ac:dyDescent="0.15">
      <c r="I92" s="29">
        <f t="shared" si="9"/>
        <v>89</v>
      </c>
      <c r="J92" s="31">
        <f t="shared" si="8"/>
        <v>-92.02702702702716</v>
      </c>
    </row>
    <row r="93" spans="9:10" x14ac:dyDescent="0.15">
      <c r="I93" s="29">
        <f t="shared" si="9"/>
        <v>90</v>
      </c>
      <c r="J93" s="31">
        <f t="shared" si="8"/>
        <v>-100.74324324324337</v>
      </c>
    </row>
    <row r="94" spans="9:10" x14ac:dyDescent="0.15">
      <c r="I94" s="29">
        <f t="shared" si="9"/>
        <v>91</v>
      </c>
      <c r="J94" s="31">
        <f t="shared" si="8"/>
        <v>-109.45945945945958</v>
      </c>
    </row>
    <row r="95" spans="9:10" x14ac:dyDescent="0.15">
      <c r="I95" s="29">
        <f t="shared" si="9"/>
        <v>92</v>
      </c>
      <c r="J95" s="31">
        <f t="shared" si="8"/>
        <v>-118.17567567567579</v>
      </c>
    </row>
    <row r="96" spans="9:10" x14ac:dyDescent="0.15">
      <c r="I96" s="29">
        <f t="shared" si="9"/>
        <v>93</v>
      </c>
      <c r="J96" s="31">
        <f t="shared" si="8"/>
        <v>-126.891891891892</v>
      </c>
    </row>
    <row r="97" spans="9:10" x14ac:dyDescent="0.15">
      <c r="I97" s="29">
        <f t="shared" si="9"/>
        <v>94</v>
      </c>
      <c r="J97" s="31">
        <f t="shared" si="8"/>
        <v>-135.60810810810821</v>
      </c>
    </row>
    <row r="98" spans="9:10" x14ac:dyDescent="0.15">
      <c r="I98" s="29">
        <f t="shared" si="9"/>
        <v>95</v>
      </c>
      <c r="J98" s="31">
        <f t="shared" si="8"/>
        <v>-144.32432432432444</v>
      </c>
    </row>
    <row r="99" spans="9:10" x14ac:dyDescent="0.15">
      <c r="I99" s="29">
        <f t="shared" si="9"/>
        <v>96</v>
      </c>
      <c r="J99" s="31">
        <f t="shared" si="8"/>
        <v>-153.04054054054066</v>
      </c>
    </row>
    <row r="100" spans="9:10" x14ac:dyDescent="0.15">
      <c r="I100" s="29">
        <f t="shared" si="9"/>
        <v>97</v>
      </c>
      <c r="J100" s="31">
        <f t="shared" si="8"/>
        <v>-161.75675675675689</v>
      </c>
    </row>
    <row r="101" spans="9:10" x14ac:dyDescent="0.15">
      <c r="I101" s="29">
        <f t="shared" si="9"/>
        <v>98</v>
      </c>
      <c r="J101" s="31">
        <f t="shared" si="8"/>
        <v>-170.47297297297311</v>
      </c>
    </row>
    <row r="102" spans="9:10" x14ac:dyDescent="0.15">
      <c r="I102" s="29">
        <f t="shared" si="9"/>
        <v>99</v>
      </c>
      <c r="J102" s="31">
        <f t="shared" si="8"/>
        <v>-179.18918918918934</v>
      </c>
    </row>
    <row r="103" spans="9:10" x14ac:dyDescent="0.15">
      <c r="I103" s="29">
        <f t="shared" si="9"/>
        <v>100</v>
      </c>
      <c r="J103" s="31">
        <f t="shared" si="8"/>
        <v>-187.90540540540556</v>
      </c>
    </row>
  </sheetData>
  <mergeCells count="13">
    <mergeCell ref="A9:A10"/>
    <mergeCell ref="L1:M1"/>
    <mergeCell ref="B8:C8"/>
    <mergeCell ref="D8:E8"/>
    <mergeCell ref="F8:F10"/>
    <mergeCell ref="B9:C9"/>
    <mergeCell ref="A1:G2"/>
    <mergeCell ref="B3:C3"/>
    <mergeCell ref="G9:G10"/>
    <mergeCell ref="D9:E9"/>
    <mergeCell ref="B10:C10"/>
    <mergeCell ref="D10:E10"/>
    <mergeCell ref="I1:J1"/>
  </mergeCells>
  <conditionalFormatting sqref="A12">
    <cfRule type="duplicateValues" dxfId="205" priority="6"/>
    <cfRule type="duplicateValues" dxfId="204" priority="7"/>
    <cfRule type="duplicateValues" dxfId="203" priority="8"/>
    <cfRule type="duplicateValues" dxfId="202" priority="9"/>
    <cfRule type="duplicateValues" dxfId="201" priority="10"/>
  </conditionalFormatting>
  <conditionalFormatting sqref="A13">
    <cfRule type="duplicateValues" dxfId="200" priority="1"/>
    <cfRule type="duplicateValues" dxfId="199" priority="2"/>
    <cfRule type="duplicateValues" dxfId="198" priority="3"/>
    <cfRule type="duplicateValues" dxfId="197" priority="4"/>
    <cfRule type="duplicateValues" dxfId="196" priority="5"/>
  </conditionalFormatting>
  <conditionalFormatting sqref="A14">
    <cfRule type="duplicateValues" dxfId="195" priority="36"/>
    <cfRule type="duplicateValues" dxfId="194" priority="37"/>
    <cfRule type="duplicateValues" dxfId="193" priority="38"/>
    <cfRule type="duplicateValues" dxfId="192" priority="39"/>
    <cfRule type="duplicateValues" dxfId="191" priority="40"/>
  </conditionalFormatting>
  <conditionalFormatting sqref="A16">
    <cfRule type="duplicateValues" dxfId="190" priority="31"/>
    <cfRule type="duplicateValues" dxfId="189" priority="32"/>
    <cfRule type="duplicateValues" dxfId="188" priority="33"/>
    <cfRule type="duplicateValues" dxfId="187" priority="34"/>
    <cfRule type="duplicateValues" dxfId="186" priority="35"/>
  </conditionalFormatting>
  <conditionalFormatting sqref="A18">
    <cfRule type="duplicateValues" dxfId="185" priority="26"/>
    <cfRule type="duplicateValues" dxfId="184" priority="27"/>
    <cfRule type="duplicateValues" dxfId="183" priority="28"/>
    <cfRule type="duplicateValues" dxfId="182" priority="29"/>
    <cfRule type="duplicateValues" dxfId="181" priority="30"/>
  </conditionalFormatting>
  <conditionalFormatting sqref="A19">
    <cfRule type="duplicateValues" dxfId="180" priority="21"/>
    <cfRule type="duplicateValues" dxfId="179" priority="22"/>
    <cfRule type="duplicateValues" dxfId="178" priority="23"/>
    <cfRule type="duplicateValues" dxfId="177" priority="24"/>
    <cfRule type="duplicateValues" dxfId="176" priority="25"/>
  </conditionalFormatting>
  <conditionalFormatting sqref="A20">
    <cfRule type="duplicateValues" dxfId="175" priority="41"/>
    <cfRule type="duplicateValues" dxfId="174" priority="42"/>
    <cfRule type="duplicateValues" dxfId="173" priority="43"/>
    <cfRule type="duplicateValues" dxfId="172" priority="44"/>
    <cfRule type="duplicateValues" dxfId="171" priority="45"/>
  </conditionalFormatting>
  <conditionalFormatting sqref="A22:A24">
    <cfRule type="duplicateValues" dxfId="170" priority="46"/>
    <cfRule type="duplicateValues" dxfId="169" priority="47"/>
    <cfRule type="duplicateValues" dxfId="168" priority="48"/>
    <cfRule type="duplicateValues" dxfId="167" priority="49"/>
    <cfRule type="duplicateValues" dxfId="166" priority="50"/>
  </conditionalFormatting>
  <conditionalFormatting sqref="A25">
    <cfRule type="duplicateValues" dxfId="165" priority="16"/>
    <cfRule type="duplicateValues" dxfId="164" priority="17"/>
    <cfRule type="duplicateValues" dxfId="163" priority="18"/>
    <cfRule type="duplicateValues" dxfId="162" priority="19"/>
    <cfRule type="duplicateValues" dxfId="161" priority="20"/>
  </conditionalFormatting>
  <conditionalFormatting sqref="A26">
    <cfRule type="duplicateValues" dxfId="160" priority="11"/>
    <cfRule type="duplicateValues" dxfId="159" priority="12"/>
    <cfRule type="duplicateValues" dxfId="158" priority="13"/>
    <cfRule type="duplicateValues" dxfId="157" priority="14"/>
    <cfRule type="duplicateValues" dxfId="156" priority="1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Ontario Rankings</vt:lpstr>
      <vt:lpstr>Finish Order</vt:lpstr>
      <vt:lpstr>Prov BA</vt:lpstr>
      <vt:lpstr>Prov SS</vt:lpstr>
      <vt:lpstr>TT MSLM SS-2</vt:lpstr>
      <vt:lpstr>TT MSLM SS-1</vt:lpstr>
      <vt:lpstr>TT Horseshoe SS-2</vt:lpstr>
      <vt:lpstr>TT Horseshoe SS-1</vt:lpstr>
      <vt:lpstr>Nor-Am Template</vt:lpstr>
      <vt:lpstr>Canada Cup Template</vt:lpstr>
      <vt:lpstr>TT Template</vt:lpstr>
      <vt:lpstr>Jrs Template</vt:lpstr>
      <vt:lpstr>2023 Athletes</vt:lpstr>
      <vt:lpstr>'Ontario Rankings'!Print_Titles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Ross McManus</dc:creator>
  <cp:lastModifiedBy>Heather Ross McManus</cp:lastModifiedBy>
  <dcterms:created xsi:type="dcterms:W3CDTF">2023-12-06T23:02:22Z</dcterms:created>
  <dcterms:modified xsi:type="dcterms:W3CDTF">2024-02-26T13:54:24Z</dcterms:modified>
</cp:coreProperties>
</file>