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60" windowWidth="25600" windowHeight="14820" tabRatio="904" activeTab="0"/>
  </bookViews>
  <sheets>
    <sheet name="RPA Caclulations" sheetId="1" r:id="rId1"/>
    <sheet name="Finish Order" sheetId="2" r:id="rId2"/>
    <sheet name="Cdn Sel DE20" sheetId="3" r:id="rId3"/>
    <sheet name="Cdn Se DE21" sheetId="4" r:id="rId4"/>
    <sheet name="DV NorAm M JA15" sheetId="5" r:id="rId5"/>
    <sheet name="DV NorAm DM J16" sheetId="6" r:id="rId6"/>
    <sheet name="TT Beaver J24" sheetId="7" r:id="rId7"/>
    <sheet name="Apex M J24" sheetId="8" r:id="rId8"/>
    <sheet name="Apex DM J25" sheetId="9" r:id="rId9"/>
    <sheet name="TT LSR JA25" sheetId="10" r:id="rId10"/>
    <sheet name="COP CS M J31" sheetId="11" r:id="rId11"/>
    <sheet name="COP CS M FE1" sheetId="12" r:id="rId12"/>
    <sheet name="TT Caledon" sheetId="13" r:id="rId13"/>
    <sheet name="Spirit FE 8" sheetId="14" r:id="rId14"/>
    <sheet name="CWG MO" sheetId="15" r:id="rId15"/>
    <sheet name="CWG DM" sheetId="16" r:id="rId16"/>
    <sheet name="TT HiddenV" sheetId="17" r:id="rId17"/>
    <sheet name="ValCome MO" sheetId="18" r:id="rId18"/>
    <sheet name="ValCome DM" sheetId="19" r:id="rId19"/>
    <sheet name="Provincials MO" sheetId="20" r:id="rId20"/>
    <sheet name="Provincials DM" sheetId="21" r:id="rId21"/>
    <sheet name="Killington MO" sheetId="22" r:id="rId22"/>
    <sheet name="Killington DM" sheetId="23" r:id="rId23"/>
    <sheet name="Le Massif MO" sheetId="24" r:id="rId24"/>
    <sheet name="Le Massif DM" sheetId="25" r:id="rId25"/>
    <sheet name="Seniors MO" sheetId="26" r:id="rId26"/>
    <sheet name="Seniors DM" sheetId="27" r:id="rId27"/>
    <sheet name="Juniors MO" sheetId="28" r:id="rId28"/>
  </sheets>
  <definedNames>
    <definedName name="_xlnm.Print_Titles" localSheetId="0">'RPA Caclulations'!$A:$A,'RPA Caclulations'!$1:$5</definedName>
  </definedNames>
  <calcPr fullCalcOnLoad="1"/>
</workbook>
</file>

<file path=xl/comments1.xml><?xml version="1.0" encoding="utf-8"?>
<comments xmlns="http://schemas.openxmlformats.org/spreadsheetml/2006/main">
  <authors>
    <author>Eli Budd</author>
  </authors>
  <commentList>
    <comment ref="N8" authorId="0">
      <text>
        <r>
          <rPr>
            <sz val="9"/>
            <rFont val="Helvetica Neue"/>
            <family val="0"/>
          </rPr>
          <t>INJURY CLAUSE: RPA Taken from Jan 25, 2014 Calabogie Timber Tour</t>
        </r>
      </text>
    </comment>
    <comment ref="AA8" authorId="0">
      <text>
        <r>
          <rPr>
            <sz val="9"/>
            <rFont val="Helvetica Neue"/>
            <family val="0"/>
          </rPr>
          <t xml:space="preserve">INJURY CLAUSE: Score taken from March 1, 2014 MSLM Provincal Champs
</t>
        </r>
      </text>
    </comment>
    <comment ref="AB8" authorId="0">
      <text>
        <r>
          <rPr>
            <sz val="9"/>
            <rFont val="Helvetica Neue"/>
            <family val="0"/>
          </rPr>
          <t>INJURY CLAUSE: Score taken from Feb 23, 2014 Fortune Timber Tour, weighted at 55%</t>
        </r>
      </text>
    </comment>
    <comment ref="AE8" authorId="0">
      <text>
        <r>
          <rPr>
            <sz val="9"/>
            <rFont val="Helvetica Neue"/>
            <family val="0"/>
          </rPr>
          <t>Injury Clause: Score taken from March 15, Jr. Nationals MO competition, weighted at 75%</t>
        </r>
      </text>
    </comment>
  </commentList>
</comments>
</file>

<file path=xl/sharedStrings.xml><?xml version="1.0" encoding="utf-8"?>
<sst xmlns="http://schemas.openxmlformats.org/spreadsheetml/2006/main" count="1137" uniqueCount="159">
  <si>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</si>
  <si>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</si>
  <si>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</si>
  <si>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</si>
  <si>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</si>
  <si>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</si>
  <si>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</si>
  <si>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</si>
  <si>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</si>
  <si>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FREESTYLE SKIING ONTARIO</t>
  </si>
  <si>
    <t xml:space="preserve">SUM OF </t>
  </si>
  <si>
    <t>TOP 3 RPA</t>
  </si>
  <si>
    <t>ATHLETE</t>
  </si>
  <si>
    <t>Competition:</t>
  </si>
  <si>
    <t>Event:</t>
  </si>
  <si>
    <t>Round:</t>
  </si>
  <si>
    <t>Date:</t>
  </si>
  <si>
    <t>Hi Score:</t>
  </si>
  <si>
    <t xml:space="preserve">RANKED POINT AVERAGE (RPA) </t>
  </si>
  <si>
    <t>Weighting:</t>
  </si>
  <si>
    <t>Gender:</t>
  </si>
  <si>
    <t>Semi-Finals</t>
  </si>
  <si>
    <t>BEST</t>
  </si>
  <si>
    <t>EVENT</t>
  </si>
  <si>
    <t>TOP</t>
  </si>
  <si>
    <t>RPA 3</t>
  </si>
  <si>
    <t>HEWAT Aimee</t>
  </si>
  <si>
    <t>BROWN Berkley</t>
  </si>
  <si>
    <t>Canadian Selections</t>
  </si>
  <si>
    <t>Apex Mountain</t>
  </si>
  <si>
    <t>Moguls</t>
  </si>
  <si>
    <t>Female</t>
  </si>
  <si>
    <t>Apex Mountains</t>
  </si>
  <si>
    <t>January 25, 2014</t>
  </si>
  <si>
    <t xml:space="preserve">Canadian Series </t>
  </si>
  <si>
    <t>Canadian Series</t>
  </si>
  <si>
    <t>Dual Moguls</t>
  </si>
  <si>
    <t>Caledon</t>
  </si>
  <si>
    <t>Timber Tour</t>
  </si>
  <si>
    <t>FIS North American</t>
  </si>
  <si>
    <t>Apex</t>
  </si>
  <si>
    <t>JA 25</t>
  </si>
  <si>
    <t>FE 23</t>
  </si>
  <si>
    <t>Duals</t>
  </si>
  <si>
    <t>Junior Nationals</t>
  </si>
  <si>
    <t>Senior Nationals</t>
  </si>
  <si>
    <t>NorAm</t>
  </si>
  <si>
    <t>MOGULS</t>
  </si>
  <si>
    <t>TT</t>
  </si>
  <si>
    <t>Deer Valley</t>
  </si>
  <si>
    <t>Vat. St Come</t>
  </si>
  <si>
    <t>Val St. Come</t>
  </si>
  <si>
    <t>Killington</t>
  </si>
  <si>
    <t>Canadian Sereis</t>
  </si>
  <si>
    <t>Le Massif</t>
  </si>
  <si>
    <t>Beaver Valley</t>
  </si>
  <si>
    <t>Caledon Ski Club</t>
  </si>
  <si>
    <t>January 15 ,2015</t>
  </si>
  <si>
    <t>February 22 2015</t>
  </si>
  <si>
    <t>December 21 2014</t>
  </si>
  <si>
    <t xml:space="preserve"> Moguls</t>
  </si>
  <si>
    <t>February 23 2015</t>
  </si>
  <si>
    <t>Dual Mogul</t>
  </si>
  <si>
    <t>Janurary 31, 2015</t>
  </si>
  <si>
    <t>FEMALE</t>
  </si>
  <si>
    <t>JA 15</t>
  </si>
  <si>
    <t>JA 16</t>
  </si>
  <si>
    <t>JA 24</t>
  </si>
  <si>
    <t>JA 31</t>
  </si>
  <si>
    <t>FE 8</t>
  </si>
  <si>
    <t>FE 17</t>
  </si>
  <si>
    <t xml:space="preserve">FE 18 </t>
  </si>
  <si>
    <t>FE 21</t>
  </si>
  <si>
    <t>FE 22</t>
  </si>
  <si>
    <t>FE 28</t>
  </si>
  <si>
    <t>MA 1</t>
  </si>
  <si>
    <t>MA 14</t>
  </si>
  <si>
    <t xml:space="preserve">MA 21 </t>
  </si>
  <si>
    <t>MA 22</t>
  </si>
  <si>
    <t>FE 1</t>
  </si>
  <si>
    <t>Kilington</t>
  </si>
  <si>
    <t>Silver Star</t>
  </si>
  <si>
    <t>Canada Winter Games</t>
  </si>
  <si>
    <t xml:space="preserve">Senior Nationals </t>
  </si>
  <si>
    <t>AP ?</t>
  </si>
  <si>
    <t>2015 RPA RANKINGS</t>
  </si>
  <si>
    <t>DE20</t>
  </si>
  <si>
    <t>DE21</t>
  </si>
  <si>
    <t xml:space="preserve">Overall # </t>
  </si>
  <si>
    <t>Competitors</t>
  </si>
  <si>
    <t>Finish Order</t>
  </si>
  <si>
    <t>FINISH ORDER</t>
  </si>
  <si>
    <t>Ranking</t>
  </si>
  <si>
    <t>Calc</t>
  </si>
  <si>
    <t>Pr George</t>
  </si>
  <si>
    <t>Fortune</t>
  </si>
  <si>
    <t xml:space="preserve"> # skiers</t>
  </si>
  <si>
    <t>Beaver</t>
  </si>
  <si>
    <t>Name</t>
  </si>
  <si>
    <t>Single Moguls</t>
  </si>
  <si>
    <t>name</t>
  </si>
  <si>
    <t>Prince George, BC</t>
  </si>
  <si>
    <t>Female 12</t>
  </si>
  <si>
    <t>Female 13</t>
  </si>
  <si>
    <t>Female 14</t>
  </si>
  <si>
    <t>Female 15</t>
  </si>
  <si>
    <t>Female 16</t>
  </si>
  <si>
    <t>Female 3</t>
  </si>
  <si>
    <t>Female 4</t>
  </si>
  <si>
    <t>Provincial Champs</t>
  </si>
  <si>
    <t>FIS NorAm</t>
  </si>
  <si>
    <t>Final 1</t>
  </si>
  <si>
    <t>Final 2</t>
  </si>
  <si>
    <t>LYON,Adeleine</t>
  </si>
  <si>
    <t>HANSEN,Charlotte</t>
  </si>
  <si>
    <t>HEWAT,Jenna</t>
  </si>
  <si>
    <t>HANSEN,Alison</t>
  </si>
  <si>
    <t>ELLIS,Julia</t>
  </si>
  <si>
    <t>HANSEN,Caroline</t>
  </si>
  <si>
    <t>BOYD,Ashley</t>
  </si>
  <si>
    <t>BUTTKE,Laura</t>
  </si>
  <si>
    <t>UNG,Danielle</t>
  </si>
  <si>
    <t>VOLPE,Allyse</t>
  </si>
  <si>
    <t>CHICK,Alexa</t>
  </si>
  <si>
    <t>COP</t>
  </si>
  <si>
    <t>Canada Olympic Park, Calgary</t>
  </si>
  <si>
    <t>final</t>
  </si>
  <si>
    <t>KENNEDY,Ryan</t>
  </si>
  <si>
    <t>CASHMORE,Maggie</t>
  </si>
  <si>
    <t>GOLOSKY, Gillian</t>
  </si>
  <si>
    <t>Qual</t>
  </si>
  <si>
    <t>FINAL</t>
  </si>
  <si>
    <t>Val. St. Come</t>
  </si>
  <si>
    <t>Hidden Valley Highlands Ski Club</t>
  </si>
  <si>
    <t>Hidden Valley</t>
  </si>
  <si>
    <t>Provincial Championships</t>
  </si>
  <si>
    <t>Camp Fortune</t>
  </si>
  <si>
    <t>March 1 2015</t>
  </si>
  <si>
    <t>February 28 2015</t>
  </si>
  <si>
    <t>MORINEAU,Anna</t>
  </si>
  <si>
    <t>Female 11</t>
  </si>
  <si>
    <t>Loch Lomond</t>
  </si>
  <si>
    <t>Shaelynn Moorman</t>
  </si>
  <si>
    <t>Avonlea Moorman</t>
  </si>
  <si>
    <t>Alyssa Lentz</t>
  </si>
  <si>
    <t>Eden Moorman</t>
  </si>
  <si>
    <t>Brooklynn Moorman</t>
  </si>
  <si>
    <t>EVENT CANCELLED</t>
  </si>
  <si>
    <t>CANCELLED</t>
  </si>
  <si>
    <t>Female 1</t>
  </si>
  <si>
    <t>Female 2</t>
  </si>
  <si>
    <t>Injury Clause</t>
  </si>
  <si>
    <t>RANK</t>
  </si>
  <si>
    <t>Senior Nationals/Canadian Championships</t>
  </si>
  <si>
    <t>Val St Come</t>
  </si>
  <si>
    <t>USSA</t>
  </si>
  <si>
    <t>Spirit Mountain</t>
  </si>
  <si>
    <t>Silverstar</t>
  </si>
  <si>
    <t>Ap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</si>
</sst>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  <numFmt numFmtId="175" formatCode="0.0%"/>
  </numFmts>
  <fonts count="60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b/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Helvetica Neue"/>
      <family val="0"/>
    </font>
    <font>
      <sz val="8"/>
      <color indexed="9"/>
      <name val="Calibri"/>
      <family val="0"/>
    </font>
    <font>
      <b/>
      <sz val="14"/>
      <color indexed="14"/>
      <name val="Calibri"/>
      <family val="0"/>
    </font>
    <font>
      <b/>
      <sz val="7"/>
      <color indexed="9"/>
      <name val="Calibri"/>
      <family val="0"/>
    </font>
    <font>
      <b/>
      <sz val="9"/>
      <color indexed="14"/>
      <name val="Calibri"/>
      <family val="0"/>
    </font>
    <font>
      <b/>
      <sz val="6"/>
      <color indexed="9"/>
      <name val="Calibri"/>
      <family val="0"/>
    </font>
    <font>
      <sz val="9"/>
      <name val="Helvetica Neue"/>
      <family val="0"/>
    </font>
    <font>
      <sz val="12"/>
      <color indexed="14"/>
      <name val="Calibri"/>
      <family val="2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b/>
      <sz val="12"/>
      <color indexed="5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6600"/>
      <name val="Calibri"/>
      <family val="0"/>
    </font>
    <font>
      <sz val="10"/>
      <color rgb="FF000000"/>
      <name val="Helvetica Neue"/>
      <family val="0"/>
    </font>
    <font>
      <sz val="10"/>
      <color rgb="FFE6E6E6"/>
      <name val="Calibri"/>
      <family val="2"/>
    </font>
    <font>
      <b/>
      <sz val="14"/>
      <color theme="0"/>
      <name val="Calibri"/>
      <family val="0"/>
    </font>
    <font>
      <b/>
      <sz val="8"/>
      <name val="Helvetica Neu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 style="thin"/>
      <top style="thin">
        <color indexed="11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11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9" fontId="5" fillId="34" borderId="15" xfId="57" applyFont="1" applyFill="1" applyBorder="1" applyAlignment="1">
      <alignment horizontal="center"/>
    </xf>
    <xf numFmtId="2" fontId="8" fillId="35" borderId="16" xfId="0" applyNumberFormat="1" applyFont="1" applyFill="1" applyBorder="1" applyAlignment="1">
      <alignment horizontal="center"/>
    </xf>
    <xf numFmtId="1" fontId="5" fillId="36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 vertical="top"/>
    </xf>
    <xf numFmtId="1" fontId="5" fillId="33" borderId="19" xfId="0" applyNumberFormat="1" applyFont="1" applyFill="1" applyBorder="1" applyAlignment="1">
      <alignment horizontal="center" vertical="top"/>
    </xf>
    <xf numFmtId="2" fontId="5" fillId="33" borderId="20" xfId="0" applyNumberFormat="1" applyFont="1" applyFill="1" applyBorder="1" applyAlignment="1">
      <alignment horizontal="center" vertical="top"/>
    </xf>
    <xf numFmtId="1" fontId="5" fillId="37" borderId="21" xfId="0" applyNumberFormat="1" applyFont="1" applyFill="1" applyBorder="1" applyAlignment="1">
      <alignment horizontal="center" vertical="top"/>
    </xf>
    <xf numFmtId="1" fontId="5" fillId="37" borderId="22" xfId="0" applyNumberFormat="1" applyFont="1" applyFill="1" applyBorder="1" applyAlignment="1">
      <alignment horizontal="center" vertical="top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7" fillId="0" borderId="0" xfId="0" applyNumberFormat="1" applyFont="1" applyAlignment="1">
      <alignment vertical="top"/>
    </xf>
    <xf numFmtId="1" fontId="5" fillId="33" borderId="0" xfId="0" applyNumberFormat="1" applyFont="1" applyFill="1" applyBorder="1" applyAlignment="1">
      <alignment vertical="top"/>
    </xf>
    <xf numFmtId="1" fontId="11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top"/>
    </xf>
    <xf numFmtId="1" fontId="5" fillId="0" borderId="17" xfId="0" applyNumberFormat="1" applyFont="1" applyFill="1" applyBorder="1" applyAlignment="1">
      <alignment vertical="top"/>
    </xf>
    <xf numFmtId="1" fontId="7" fillId="36" borderId="23" xfId="0" applyNumberFormat="1" applyFont="1" applyFill="1" applyBorder="1" applyAlignment="1">
      <alignment/>
    </xf>
    <xf numFmtId="1" fontId="5" fillId="0" borderId="24" xfId="0" applyNumberFormat="1" applyFont="1" applyFill="1" applyBorder="1" applyAlignment="1">
      <alignment horizontal="left"/>
    </xf>
    <xf numFmtId="1" fontId="5" fillId="0" borderId="25" xfId="0" applyNumberFormat="1" applyFont="1" applyFill="1" applyBorder="1" applyAlignment="1">
      <alignment horizontal="left"/>
    </xf>
    <xf numFmtId="49" fontId="7" fillId="38" borderId="25" xfId="0" applyNumberFormat="1" applyFont="1" applyFill="1" applyBorder="1" applyAlignment="1">
      <alignment horizontal="center" vertical="center" wrapText="1"/>
    </xf>
    <xf numFmtId="49" fontId="7" fillId="38" borderId="13" xfId="0" applyNumberFormat="1" applyFont="1" applyFill="1" applyBorder="1" applyAlignment="1">
      <alignment horizontal="center" vertical="center" wrapText="1"/>
    </xf>
    <xf numFmtId="49" fontId="7" fillId="38" borderId="14" xfId="0" applyNumberFormat="1" applyFont="1" applyFill="1" applyBorder="1" applyAlignment="1">
      <alignment horizontal="center" vertical="center" wrapText="1"/>
    </xf>
    <xf numFmtId="1" fontId="7" fillId="39" borderId="12" xfId="0" applyNumberFormat="1" applyFont="1" applyFill="1" applyBorder="1" applyAlignment="1">
      <alignment horizontal="centerContinuous"/>
    </xf>
    <xf numFmtId="1" fontId="7" fillId="39" borderId="24" xfId="0" applyNumberFormat="1" applyFont="1" applyFill="1" applyBorder="1" applyAlignment="1">
      <alignment horizontal="center"/>
    </xf>
    <xf numFmtId="1" fontId="7" fillId="39" borderId="24" xfId="0" applyNumberFormat="1" applyFont="1" applyFill="1" applyBorder="1" applyAlignment="1">
      <alignment horizontal="centerContinuous"/>
    </xf>
    <xf numFmtId="1" fontId="10" fillId="33" borderId="0" xfId="0" applyNumberFormat="1" applyFont="1" applyFill="1" applyBorder="1" applyAlignment="1">
      <alignment horizontal="right"/>
    </xf>
    <xf numFmtId="1" fontId="5" fillId="0" borderId="17" xfId="0" applyNumberFormat="1" applyFont="1" applyFill="1" applyBorder="1" applyAlignment="1">
      <alignment horizontal="center" vertical="top"/>
    </xf>
    <xf numFmtId="1" fontId="5" fillId="0" borderId="17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7" fillId="39" borderId="0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left" vertical="top"/>
    </xf>
    <xf numFmtId="1" fontId="7" fillId="36" borderId="28" xfId="0" applyNumberFormat="1" applyFont="1" applyFill="1" applyBorder="1" applyAlignment="1">
      <alignment/>
    </xf>
    <xf numFmtId="1" fontId="7" fillId="39" borderId="15" xfId="0" applyNumberFormat="1" applyFont="1" applyFill="1" applyBorder="1" applyAlignment="1">
      <alignment horizontal="center"/>
    </xf>
    <xf numFmtId="1" fontId="5" fillId="33" borderId="17" xfId="0" applyNumberFormat="1" applyFont="1" applyFill="1" applyBorder="1" applyAlignment="1">
      <alignment horizontal="center" vertical="top"/>
    </xf>
    <xf numFmtId="0" fontId="2" fillId="40" borderId="29" xfId="0" applyNumberFormat="1" applyFont="1" applyFill="1" applyBorder="1" applyAlignment="1">
      <alignment vertical="top"/>
    </xf>
    <xf numFmtId="0" fontId="14" fillId="41" borderId="29" xfId="0" applyFont="1" applyFill="1" applyBorder="1" applyAlignment="1">
      <alignment vertical="top"/>
    </xf>
    <xf numFmtId="0" fontId="14" fillId="41" borderId="30" xfId="0" applyFont="1" applyFill="1" applyBorder="1" applyAlignment="1">
      <alignment vertical="top"/>
    </xf>
    <xf numFmtId="1" fontId="7" fillId="0" borderId="0" xfId="0" applyNumberFormat="1" applyFont="1" applyAlignment="1">
      <alignment vertical="top" wrapText="1"/>
    </xf>
    <xf numFmtId="1" fontId="13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10" fillId="33" borderId="0" xfId="0" applyNumberFormat="1" applyFont="1" applyFill="1" applyBorder="1" applyAlignment="1">
      <alignment horizontal="right" wrapText="1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49" fontId="12" fillId="0" borderId="33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right" vertical="top"/>
    </xf>
    <xf numFmtId="2" fontId="54" fillId="42" borderId="36" xfId="0" applyNumberFormat="1" applyFont="1" applyFill="1" applyBorder="1" applyAlignment="1">
      <alignment horizontal="center" vertical="top"/>
    </xf>
    <xf numFmtId="1" fontId="54" fillId="42" borderId="37" xfId="0" applyNumberFormat="1" applyFont="1" applyFill="1" applyBorder="1" applyAlignment="1">
      <alignment horizontal="center" vertical="top"/>
    </xf>
    <xf numFmtId="2" fontId="54" fillId="42" borderId="38" xfId="0" applyNumberFormat="1" applyFont="1" applyFill="1" applyBorder="1" applyAlignment="1">
      <alignment horizontal="center" vertical="top"/>
    </xf>
    <xf numFmtId="0" fontId="10" fillId="42" borderId="0" xfId="0" applyFont="1" applyFill="1" applyAlignment="1">
      <alignment horizontal="center"/>
    </xf>
    <xf numFmtId="0" fontId="9" fillId="33" borderId="17" xfId="0" applyFont="1" applyFill="1" applyBorder="1" applyAlignment="1">
      <alignment horizontal="center"/>
    </xf>
    <xf numFmtId="1" fontId="9" fillId="2" borderId="35" xfId="0" applyNumberFormat="1" applyFont="1" applyFill="1" applyBorder="1" applyAlignment="1">
      <alignment horizontal="center"/>
    </xf>
    <xf numFmtId="1" fontId="9" fillId="43" borderId="1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vertical="top"/>
    </xf>
    <xf numFmtId="0" fontId="12" fillId="0" borderId="40" xfId="0" applyNumberFormat="1" applyFont="1" applyFill="1" applyBorder="1" applyAlignment="1">
      <alignment horizontal="center" wrapText="1"/>
    </xf>
    <xf numFmtId="1" fontId="7" fillId="0" borderId="41" xfId="0" applyNumberFormat="1" applyFont="1" applyFill="1" applyBorder="1" applyAlignment="1">
      <alignment vertical="top"/>
    </xf>
    <xf numFmtId="1" fontId="7" fillId="0" borderId="42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1" fontId="7" fillId="0" borderId="43" xfId="0" applyNumberFormat="1" applyFont="1" applyFill="1" applyBorder="1" applyAlignment="1">
      <alignment horizontal="center" vertical="top"/>
    </xf>
    <xf numFmtId="0" fontId="12" fillId="0" borderId="44" xfId="0" applyNumberFormat="1" applyFont="1" applyFill="1" applyBorder="1" applyAlignment="1">
      <alignment horizontal="center" wrapText="1"/>
    </xf>
    <xf numFmtId="1" fontId="7" fillId="36" borderId="0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 horizontal="center"/>
    </xf>
    <xf numFmtId="0" fontId="12" fillId="0" borderId="34" xfId="0" applyNumberFormat="1" applyFont="1" applyFill="1" applyBorder="1" applyAlignment="1">
      <alignment horizontal="center"/>
    </xf>
    <xf numFmtId="0" fontId="12" fillId="0" borderId="45" xfId="0" applyNumberFormat="1" applyFont="1" applyFill="1" applyBorder="1" applyAlignment="1">
      <alignment horizontal="center" wrapText="1"/>
    </xf>
    <xf numFmtId="1" fontId="55" fillId="0" borderId="0" xfId="0" applyNumberFormat="1" applyFont="1" applyAlignment="1">
      <alignment wrapText="1"/>
    </xf>
    <xf numFmtId="0" fontId="2" fillId="40" borderId="0" xfId="0" applyNumberFormat="1" applyFont="1" applyFill="1" applyBorder="1" applyAlignment="1">
      <alignment vertical="top"/>
    </xf>
    <xf numFmtId="1" fontId="5" fillId="44" borderId="17" xfId="0" applyNumberFormat="1" applyFont="1" applyFill="1" applyBorder="1" applyAlignment="1">
      <alignment horizontal="center" vertical="top"/>
    </xf>
    <xf numFmtId="1" fontId="7" fillId="36" borderId="46" xfId="0" applyNumberFormat="1" applyFont="1" applyFill="1" applyBorder="1" applyAlignment="1">
      <alignment horizontal="center"/>
    </xf>
    <xf numFmtId="1" fontId="7" fillId="36" borderId="47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" fontId="7" fillId="39" borderId="23" xfId="0" applyNumberFormat="1" applyFont="1" applyFill="1" applyBorder="1" applyAlignment="1">
      <alignment horizontal="centerContinuous"/>
    </xf>
    <xf numFmtId="1" fontId="7" fillId="39" borderId="35" xfId="0" applyNumberFormat="1" applyFont="1" applyFill="1" applyBorder="1" applyAlignment="1">
      <alignment horizontal="center"/>
    </xf>
    <xf numFmtId="0" fontId="2" fillId="40" borderId="30" xfId="0" applyNumberFormat="1" applyFont="1" applyFill="1" applyBorder="1" applyAlignment="1">
      <alignment vertical="top"/>
    </xf>
    <xf numFmtId="0" fontId="56" fillId="45" borderId="48" xfId="0" applyFont="1" applyFill="1" applyBorder="1" applyAlignment="1">
      <alignment vertical="top"/>
    </xf>
    <xf numFmtId="0" fontId="56" fillId="45" borderId="49" xfId="0" applyFont="1" applyFill="1" applyBorder="1" applyAlignment="1">
      <alignment vertical="top"/>
    </xf>
    <xf numFmtId="1" fontId="4" fillId="46" borderId="24" xfId="0" applyNumberFormat="1" applyFont="1" applyFill="1" applyBorder="1" applyAlignment="1">
      <alignment horizontal="left" wrapText="1"/>
    </xf>
    <xf numFmtId="0" fontId="12" fillId="0" borderId="50" xfId="0" applyNumberFormat="1" applyFont="1" applyFill="1" applyBorder="1" applyAlignment="1">
      <alignment horizontal="center" wrapText="1"/>
    </xf>
    <xf numFmtId="0" fontId="12" fillId="0" borderId="5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7" fillId="36" borderId="16" xfId="0" applyNumberFormat="1" applyFont="1" applyFill="1" applyBorder="1" applyAlignment="1">
      <alignment/>
    </xf>
    <xf numFmtId="0" fontId="2" fillId="40" borderId="52" xfId="0" applyNumberFormat="1" applyFont="1" applyFill="1" applyBorder="1" applyAlignment="1">
      <alignment vertical="top"/>
    </xf>
    <xf numFmtId="0" fontId="2" fillId="40" borderId="53" xfId="0" applyNumberFormat="1" applyFont="1" applyFill="1" applyBorder="1" applyAlignment="1">
      <alignment vertical="top"/>
    </xf>
    <xf numFmtId="0" fontId="0" fillId="0" borderId="17" xfId="0" applyBorder="1" applyAlignment="1">
      <alignment/>
    </xf>
    <xf numFmtId="1" fontId="5" fillId="0" borderId="23" xfId="0" applyNumberFormat="1" applyFont="1" applyFill="1" applyBorder="1" applyAlignment="1">
      <alignment horizontal="right" vertical="top"/>
    </xf>
    <xf numFmtId="0" fontId="0" fillId="0" borderId="23" xfId="0" applyBorder="1" applyAlignment="1">
      <alignment/>
    </xf>
    <xf numFmtId="0" fontId="2" fillId="40" borderId="54" xfId="0" applyNumberFormat="1" applyFont="1" applyFill="1" applyBorder="1" applyAlignment="1">
      <alignment vertical="top"/>
    </xf>
    <xf numFmtId="175" fontId="5" fillId="34" borderId="15" xfId="57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wrapText="1"/>
    </xf>
    <xf numFmtId="49" fontId="12" fillId="0" borderId="31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1" fontId="16" fillId="46" borderId="55" xfId="0" applyNumberFormat="1" applyFont="1" applyFill="1" applyBorder="1" applyAlignment="1">
      <alignment horizontal="left" wrapText="1"/>
    </xf>
    <xf numFmtId="1" fontId="16" fillId="46" borderId="12" xfId="0" applyNumberFormat="1" applyFont="1" applyFill="1" applyBorder="1" applyAlignment="1">
      <alignment horizontal="left" wrapText="1"/>
    </xf>
    <xf numFmtId="0" fontId="17" fillId="0" borderId="40" xfId="0" applyNumberFormat="1" applyFont="1" applyFill="1" applyBorder="1" applyAlignment="1">
      <alignment horizontal="center" wrapText="1"/>
    </xf>
    <xf numFmtId="49" fontId="17" fillId="0" borderId="56" xfId="0" applyNumberFormat="1" applyFont="1" applyFill="1" applyBorder="1" applyAlignment="1">
      <alignment horizontal="center" wrapText="1"/>
    </xf>
    <xf numFmtId="49" fontId="17" fillId="0" borderId="50" xfId="0" applyNumberFormat="1" applyFont="1" applyFill="1" applyBorder="1" applyAlignment="1">
      <alignment horizontal="center" wrapText="1"/>
    </xf>
    <xf numFmtId="1" fontId="18" fillId="47" borderId="23" xfId="0" applyNumberFormat="1" applyFont="1" applyFill="1" applyBorder="1" applyAlignment="1">
      <alignment horizontal="center"/>
    </xf>
    <xf numFmtId="1" fontId="18" fillId="47" borderId="28" xfId="0" applyNumberFormat="1" applyFont="1" applyFill="1" applyBorder="1" applyAlignment="1">
      <alignment horizontal="center"/>
    </xf>
    <xf numFmtId="49" fontId="17" fillId="0" borderId="45" xfId="0" applyNumberFormat="1" applyFont="1" applyFill="1" applyBorder="1" applyAlignment="1">
      <alignment horizontal="center" wrapText="1"/>
    </xf>
    <xf numFmtId="49" fontId="17" fillId="0" borderId="39" xfId="0" applyNumberFormat="1" applyFont="1" applyFill="1" applyBorder="1" applyAlignment="1">
      <alignment horizontal="center" wrapText="1"/>
    </xf>
    <xf numFmtId="2" fontId="5" fillId="6" borderId="20" xfId="0" applyNumberFormat="1" applyFont="1" applyFill="1" applyBorder="1" applyAlignment="1">
      <alignment horizontal="center" vertical="top"/>
    </xf>
    <xf numFmtId="1" fontId="5" fillId="6" borderId="19" xfId="0" applyNumberFormat="1" applyFont="1" applyFill="1" applyBorder="1" applyAlignment="1">
      <alignment horizontal="center" vertical="top"/>
    </xf>
    <xf numFmtId="1" fontId="5" fillId="6" borderId="22" xfId="0" applyNumberFormat="1" applyFont="1" applyFill="1" applyBorder="1" applyAlignment="1">
      <alignment horizontal="center" vertical="top"/>
    </xf>
    <xf numFmtId="1" fontId="9" fillId="6" borderId="17" xfId="0" applyNumberFormat="1" applyFont="1" applyFill="1" applyBorder="1" applyAlignment="1">
      <alignment horizontal="center"/>
    </xf>
    <xf numFmtId="1" fontId="9" fillId="43" borderId="17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/>
    </xf>
    <xf numFmtId="0" fontId="10" fillId="42" borderId="0" xfId="0" applyFont="1" applyFill="1" applyAlignment="1">
      <alignment horizontal="center"/>
    </xf>
    <xf numFmtId="1" fontId="57" fillId="0" borderId="0" xfId="0" applyNumberFormat="1" applyFont="1" applyAlignment="1">
      <alignment horizontal="left"/>
    </xf>
    <xf numFmtId="0" fontId="9" fillId="42" borderId="57" xfId="0" applyFont="1" applyFill="1" applyBorder="1" applyAlignment="1">
      <alignment horizontal="center"/>
    </xf>
    <xf numFmtId="0" fontId="9" fillId="48" borderId="13" xfId="0" applyFont="1" applyFill="1" applyBorder="1" applyAlignment="1">
      <alignment horizontal="center"/>
    </xf>
    <xf numFmtId="1" fontId="9" fillId="48" borderId="14" xfId="0" applyNumberFormat="1" applyFont="1" applyFill="1" applyBorder="1" applyAlignment="1">
      <alignment horizontal="center"/>
    </xf>
    <xf numFmtId="0" fontId="0" fillId="49" borderId="0" xfId="0" applyFill="1" applyAlignment="1">
      <alignment/>
    </xf>
    <xf numFmtId="1" fontId="56" fillId="50" borderId="35" xfId="0" applyNumberFormat="1" applyFont="1" applyFill="1" applyBorder="1" applyAlignment="1">
      <alignment vertical="top"/>
    </xf>
    <xf numFmtId="1" fontId="56" fillId="50" borderId="58" xfId="0" applyNumberFormat="1" applyFont="1" applyFill="1" applyBorder="1" applyAlignment="1">
      <alignment vertical="top"/>
    </xf>
    <xf numFmtId="1" fontId="56" fillId="50" borderId="16" xfId="0" applyNumberFormat="1" applyFont="1" applyFill="1" applyBorder="1" applyAlignment="1">
      <alignment vertical="top"/>
    </xf>
    <xf numFmtId="1" fontId="5" fillId="36" borderId="23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 vertical="top"/>
    </xf>
    <xf numFmtId="2" fontId="5" fillId="33" borderId="24" xfId="0" applyNumberFormat="1" applyFont="1" applyFill="1" applyBorder="1" applyAlignment="1">
      <alignment horizontal="center" vertical="top"/>
    </xf>
    <xf numFmtId="2" fontId="5" fillId="33" borderId="15" xfId="0" applyNumberFormat="1" applyFont="1" applyFill="1" applyBorder="1" applyAlignment="1">
      <alignment horizontal="center" vertical="top"/>
    </xf>
    <xf numFmtId="2" fontId="54" fillId="42" borderId="15" xfId="0" applyNumberFormat="1" applyFont="1" applyFill="1" applyBorder="1" applyAlignment="1">
      <alignment horizontal="center" vertical="top"/>
    </xf>
    <xf numFmtId="2" fontId="54" fillId="42" borderId="16" xfId="0" applyNumberFormat="1" applyFont="1" applyFill="1" applyBorder="1" applyAlignment="1">
      <alignment horizontal="center" vertical="top"/>
    </xf>
    <xf numFmtId="1" fontId="5" fillId="33" borderId="12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>
      <alignment horizontal="center" vertical="top"/>
    </xf>
    <xf numFmtId="1" fontId="9" fillId="51" borderId="57" xfId="0" applyNumberFormat="1" applyFont="1" applyFill="1" applyBorder="1" applyAlignment="1">
      <alignment horizontal="center"/>
    </xf>
    <xf numFmtId="1" fontId="9" fillId="51" borderId="14" xfId="0" applyNumberFormat="1" applyFont="1" applyFill="1" applyBorder="1" applyAlignment="1">
      <alignment horizontal="center"/>
    </xf>
    <xf numFmtId="1" fontId="5" fillId="37" borderId="23" xfId="0" applyNumberFormat="1" applyFont="1" applyFill="1" applyBorder="1" applyAlignment="1">
      <alignment horizontal="center" vertical="top"/>
    </xf>
    <xf numFmtId="1" fontId="5" fillId="37" borderId="28" xfId="0" applyNumberFormat="1" applyFont="1" applyFill="1" applyBorder="1" applyAlignment="1">
      <alignment horizontal="center" vertical="top"/>
    </xf>
    <xf numFmtId="1" fontId="5" fillId="37" borderId="35" xfId="0" applyNumberFormat="1" applyFont="1" applyFill="1" applyBorder="1" applyAlignment="1">
      <alignment horizontal="center" vertical="top"/>
    </xf>
    <xf numFmtId="0" fontId="2" fillId="40" borderId="59" xfId="0" applyNumberFormat="1" applyFont="1" applyFill="1" applyBorder="1" applyAlignment="1">
      <alignment vertical="top"/>
    </xf>
    <xf numFmtId="0" fontId="2" fillId="40" borderId="60" xfId="0" applyNumberFormat="1" applyFont="1" applyFill="1" applyBorder="1" applyAlignment="1">
      <alignment vertical="top"/>
    </xf>
    <xf numFmtId="0" fontId="2" fillId="40" borderId="61" xfId="0" applyNumberFormat="1" applyFont="1" applyFill="1" applyBorder="1" applyAlignment="1">
      <alignment vertical="top"/>
    </xf>
    <xf numFmtId="1" fontId="56" fillId="50" borderId="60" xfId="0" applyNumberFormat="1" applyFont="1" applyFill="1" applyBorder="1" applyAlignment="1">
      <alignment vertical="top"/>
    </xf>
    <xf numFmtId="0" fontId="2" fillId="40" borderId="35" xfId="0" applyNumberFormat="1" applyFont="1" applyFill="1" applyBorder="1" applyAlignment="1">
      <alignment vertical="top"/>
    </xf>
    <xf numFmtId="1" fontId="56" fillId="50" borderId="61" xfId="0" applyNumberFormat="1" applyFont="1" applyFill="1" applyBorder="1" applyAlignment="1">
      <alignment vertical="top"/>
    </xf>
    <xf numFmtId="1" fontId="5" fillId="52" borderId="17" xfId="0" applyNumberFormat="1" applyFont="1" applyFill="1" applyBorder="1" applyAlignment="1">
      <alignment horizontal="right" vertical="top"/>
    </xf>
    <xf numFmtId="49" fontId="17" fillId="0" borderId="26" xfId="0" applyNumberFormat="1" applyFont="1" applyFill="1" applyBorder="1" applyAlignment="1">
      <alignment horizontal="center"/>
    </xf>
    <xf numFmtId="1" fontId="5" fillId="52" borderId="17" xfId="0" applyNumberFormat="1" applyFont="1" applyFill="1" applyBorder="1" applyAlignment="1">
      <alignment horizontal="right" vertical="top"/>
    </xf>
    <xf numFmtId="1" fontId="4" fillId="46" borderId="0" xfId="0" applyNumberFormat="1" applyFont="1" applyFill="1" applyBorder="1" applyAlignment="1">
      <alignment horizontal="left" wrapText="1"/>
    </xf>
    <xf numFmtId="1" fontId="7" fillId="36" borderId="12" xfId="0" applyNumberFormat="1" applyFont="1" applyFill="1" applyBorder="1" applyAlignment="1">
      <alignment/>
    </xf>
    <xf numFmtId="1" fontId="7" fillId="36" borderId="13" xfId="0" applyNumberFormat="1" applyFont="1" applyFill="1" applyBorder="1" applyAlignment="1">
      <alignment/>
    </xf>
    <xf numFmtId="0" fontId="15" fillId="43" borderId="13" xfId="0" applyNumberFormat="1" applyFont="1" applyFill="1" applyBorder="1" applyAlignment="1">
      <alignment horizontal="center"/>
    </xf>
    <xf numFmtId="0" fontId="15" fillId="43" borderId="28" xfId="0" applyNumberFormat="1" applyFont="1" applyFill="1" applyBorder="1" applyAlignment="1">
      <alignment horizontal="center"/>
    </xf>
    <xf numFmtId="1" fontId="15" fillId="43" borderId="17" xfId="0" applyNumberFormat="1" applyFont="1" applyFill="1" applyBorder="1" applyAlignment="1">
      <alignment horizontal="right"/>
    </xf>
    <xf numFmtId="0" fontId="17" fillId="0" borderId="26" xfId="0" applyNumberFormat="1" applyFont="1" applyFill="1" applyBorder="1" applyAlignment="1">
      <alignment horizontal="center"/>
    </xf>
    <xf numFmtId="1" fontId="19" fillId="52" borderId="0" xfId="0" applyNumberFormat="1" applyFont="1" applyFill="1" applyAlignment="1">
      <alignment horizontal="center" vertical="center" wrapText="1"/>
    </xf>
    <xf numFmtId="1" fontId="56" fillId="50" borderId="53" xfId="0" applyNumberFormat="1" applyFont="1" applyFill="1" applyBorder="1" applyAlignment="1">
      <alignment vertical="top"/>
    </xf>
    <xf numFmtId="0" fontId="56" fillId="45" borderId="60" xfId="0" applyFont="1" applyFill="1" applyBorder="1" applyAlignment="1">
      <alignment vertical="top"/>
    </xf>
    <xf numFmtId="1" fontId="56" fillId="50" borderId="54" xfId="0" applyNumberFormat="1" applyFont="1" applyFill="1" applyBorder="1" applyAlignment="1">
      <alignment vertical="top"/>
    </xf>
    <xf numFmtId="1" fontId="56" fillId="50" borderId="62" xfId="0" applyNumberFormat="1" applyFont="1" applyFill="1" applyBorder="1" applyAlignment="1">
      <alignment vertical="top"/>
    </xf>
    <xf numFmtId="1" fontId="56" fillId="50" borderId="49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0" fontId="10" fillId="42" borderId="0" xfId="0" applyFont="1" applyFill="1" applyAlignment="1">
      <alignment horizontal="center"/>
    </xf>
    <xf numFmtId="0" fontId="9" fillId="2" borderId="28" xfId="0" applyFont="1" applyFill="1" applyBorder="1" applyAlignment="1">
      <alignment horizontal="center"/>
    </xf>
    <xf numFmtId="1" fontId="9" fillId="2" borderId="35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 wrapText="1"/>
    </xf>
    <xf numFmtId="0" fontId="14" fillId="41" borderId="35" xfId="0" applyFont="1" applyFill="1" applyBorder="1" applyAlignment="1">
      <alignment vertical="top"/>
    </xf>
    <xf numFmtId="0" fontId="2" fillId="40" borderId="17" xfId="0" applyNumberFormat="1" applyFont="1" applyFill="1" applyBorder="1" applyAlignment="1">
      <alignment vertical="top"/>
    </xf>
    <xf numFmtId="1" fontId="58" fillId="46" borderId="58" xfId="0" applyNumberFormat="1" applyFont="1" applyFill="1" applyBorder="1" applyAlignment="1">
      <alignment horizontal="center" wrapText="1"/>
    </xf>
    <xf numFmtId="1" fontId="58" fillId="46" borderId="11" xfId="0" applyNumberFormat="1" applyFont="1" applyFill="1" applyBorder="1" applyAlignment="1">
      <alignment horizontal="center" wrapText="1"/>
    </xf>
    <xf numFmtId="1" fontId="58" fillId="46" borderId="57" xfId="0" applyNumberFormat="1" applyFont="1" applyFill="1" applyBorder="1" applyAlignment="1">
      <alignment horizontal="center" wrapText="1"/>
    </xf>
    <xf numFmtId="15" fontId="9" fillId="33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left"/>
    </xf>
    <xf numFmtId="1" fontId="5" fillId="0" borderId="25" xfId="0" applyNumberFormat="1" applyFont="1" applyFill="1" applyBorder="1" applyAlignment="1">
      <alignment horizontal="left"/>
    </xf>
    <xf numFmtId="174" fontId="9" fillId="33" borderId="1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781050</xdr:colOff>
      <xdr:row>1</xdr:row>
      <xdr:rowOff>247650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695325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647700</xdr:colOff>
      <xdr:row>1</xdr:row>
      <xdr:rowOff>190500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885825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876300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57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885825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933450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85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showGridLines="0" tabSelected="1" zoomScale="125" zoomScaleNormal="125" zoomScalePageLayoutView="0" workbookViewId="0" topLeftCell="A1">
      <pane xSplit="3" topLeftCell="D1" activePane="topRight" state="frozen"/>
      <selection pane="topLeft" activeCell="A1" sqref="A1"/>
      <selection pane="topRight" activeCell="AJ1" sqref="AJ1:AJ65536"/>
    </sheetView>
  </sheetViews>
  <sheetFormatPr defaultColWidth="17.69921875" defaultRowHeight="19.5" customHeight="1"/>
  <cols>
    <col min="1" max="1" width="15.5" style="20" customWidth="1"/>
    <col min="2" max="2" width="0.796875" style="20" customWidth="1"/>
    <col min="3" max="3" width="5" style="20" customWidth="1"/>
    <col min="4" max="4" width="3.5" style="25" customWidth="1"/>
    <col min="5" max="7" width="5.19921875" style="20" customWidth="1"/>
    <col min="8" max="8" width="6.5" style="20" customWidth="1"/>
    <col min="9" max="9" width="1.2890625" style="20" customWidth="1"/>
    <col min="10" max="35" width="5.19921875" style="21" customWidth="1"/>
    <col min="36" max="16384" width="17.69921875" style="20" customWidth="1"/>
  </cols>
  <sheetData>
    <row r="1" spans="1:12" ht="15" customHeight="1" thickBot="1">
      <c r="A1" s="22"/>
      <c r="B1" s="22"/>
      <c r="C1" s="160" t="s">
        <v>151</v>
      </c>
      <c r="E1" s="46" t="s">
        <v>9</v>
      </c>
      <c r="J1" s="73">
        <v>2014</v>
      </c>
      <c r="K1" s="72"/>
      <c r="L1" s="74">
        <v>2015</v>
      </c>
    </row>
    <row r="2" spans="1:35" s="55" customFormat="1" ht="34.5" customHeight="1">
      <c r="A2" s="53"/>
      <c r="B2" s="53"/>
      <c r="C2" s="53"/>
      <c r="D2" s="54"/>
      <c r="I2" s="56"/>
      <c r="J2" s="109" t="s">
        <v>28</v>
      </c>
      <c r="K2" s="110" t="s">
        <v>28</v>
      </c>
      <c r="L2" s="114" t="s">
        <v>46</v>
      </c>
      <c r="M2" s="115" t="s">
        <v>46</v>
      </c>
      <c r="N2" s="111" t="s">
        <v>38</v>
      </c>
      <c r="O2" s="111" t="s">
        <v>46</v>
      </c>
      <c r="P2" s="111" t="s">
        <v>46</v>
      </c>
      <c r="Q2" s="111" t="s">
        <v>48</v>
      </c>
      <c r="R2" s="111" t="s">
        <v>35</v>
      </c>
      <c r="S2" s="111" t="s">
        <v>35</v>
      </c>
      <c r="T2" s="111" t="s">
        <v>38</v>
      </c>
      <c r="U2" s="111" t="s">
        <v>155</v>
      </c>
      <c r="V2" s="111" t="s">
        <v>82</v>
      </c>
      <c r="W2" s="111" t="s">
        <v>82</v>
      </c>
      <c r="X2" s="111" t="s">
        <v>38</v>
      </c>
      <c r="Y2" s="111" t="s">
        <v>46</v>
      </c>
      <c r="Z2" s="111" t="s">
        <v>46</v>
      </c>
      <c r="AA2" s="111" t="s">
        <v>109</v>
      </c>
      <c r="AB2" s="111" t="s">
        <v>109</v>
      </c>
      <c r="AC2" s="111" t="s">
        <v>46</v>
      </c>
      <c r="AD2" s="111" t="s">
        <v>46</v>
      </c>
      <c r="AE2" s="111" t="s">
        <v>35</v>
      </c>
      <c r="AF2" s="111" t="s">
        <v>34</v>
      </c>
      <c r="AG2" s="111" t="s">
        <v>83</v>
      </c>
      <c r="AH2" s="111" t="s">
        <v>45</v>
      </c>
      <c r="AI2" s="111" t="s">
        <v>44</v>
      </c>
    </row>
    <row r="3" spans="1:35" s="55" customFormat="1" ht="28.5" customHeight="1">
      <c r="A3" s="107" t="s">
        <v>64</v>
      </c>
      <c r="B3" s="108"/>
      <c r="C3" s="174" t="s">
        <v>85</v>
      </c>
      <c r="D3" s="175"/>
      <c r="E3" s="175"/>
      <c r="F3" s="175"/>
      <c r="G3" s="175"/>
      <c r="H3" s="176"/>
      <c r="I3" s="56"/>
      <c r="J3" s="104" t="s">
        <v>40</v>
      </c>
      <c r="K3" s="105" t="s">
        <v>40</v>
      </c>
      <c r="L3" s="106" t="s">
        <v>49</v>
      </c>
      <c r="M3" s="106" t="s">
        <v>49</v>
      </c>
      <c r="N3" s="106" t="s">
        <v>97</v>
      </c>
      <c r="O3" s="106" t="s">
        <v>40</v>
      </c>
      <c r="P3" s="106" t="s">
        <v>40</v>
      </c>
      <c r="Q3" s="106" t="s">
        <v>141</v>
      </c>
      <c r="R3" s="106" t="s">
        <v>124</v>
      </c>
      <c r="S3" s="106" t="s">
        <v>124</v>
      </c>
      <c r="T3" s="106" t="s">
        <v>37</v>
      </c>
      <c r="U3" s="171" t="s">
        <v>156</v>
      </c>
      <c r="V3" s="106" t="s">
        <v>94</v>
      </c>
      <c r="W3" s="106" t="s">
        <v>94</v>
      </c>
      <c r="X3" s="106" t="s">
        <v>134</v>
      </c>
      <c r="Y3" s="106" t="s">
        <v>132</v>
      </c>
      <c r="Z3" s="106" t="s">
        <v>132</v>
      </c>
      <c r="AA3" s="106" t="s">
        <v>95</v>
      </c>
      <c r="AB3" s="106" t="s">
        <v>95</v>
      </c>
      <c r="AC3" s="106" t="s">
        <v>52</v>
      </c>
      <c r="AD3" s="106" t="s">
        <v>80</v>
      </c>
      <c r="AE3" s="106" t="s">
        <v>54</v>
      </c>
      <c r="AF3" s="106" t="s">
        <v>54</v>
      </c>
      <c r="AG3" s="106" t="s">
        <v>132</v>
      </c>
      <c r="AH3" s="106" t="s">
        <v>132</v>
      </c>
      <c r="AI3" s="106" t="s">
        <v>81</v>
      </c>
    </row>
    <row r="4" spans="1:35" ht="15" customHeight="1">
      <c r="A4" s="27"/>
      <c r="B4" s="77"/>
      <c r="C4" s="84" t="s">
        <v>4</v>
      </c>
      <c r="D4" s="87" t="s">
        <v>3</v>
      </c>
      <c r="E4" s="33" t="s">
        <v>24</v>
      </c>
      <c r="F4" s="34" t="s">
        <v>24</v>
      </c>
      <c r="G4" s="35" t="s">
        <v>24</v>
      </c>
      <c r="H4" s="112" t="s">
        <v>10</v>
      </c>
      <c r="I4" s="36"/>
      <c r="J4" s="42" t="s">
        <v>86</v>
      </c>
      <c r="K4" s="57" t="s">
        <v>87</v>
      </c>
      <c r="L4" s="43" t="s">
        <v>65</v>
      </c>
      <c r="M4" s="59" t="s">
        <v>66</v>
      </c>
      <c r="N4" s="43" t="s">
        <v>67</v>
      </c>
      <c r="O4" s="43" t="s">
        <v>67</v>
      </c>
      <c r="P4" s="43" t="s">
        <v>41</v>
      </c>
      <c r="Q4" s="43" t="s">
        <v>41</v>
      </c>
      <c r="R4" s="43" t="s">
        <v>68</v>
      </c>
      <c r="S4" s="43" t="s">
        <v>79</v>
      </c>
      <c r="T4" s="43" t="s">
        <v>69</v>
      </c>
      <c r="U4" s="43" t="s">
        <v>69</v>
      </c>
      <c r="V4" s="43" t="s">
        <v>70</v>
      </c>
      <c r="W4" s="43" t="s">
        <v>71</v>
      </c>
      <c r="X4" s="43" t="s">
        <v>72</v>
      </c>
      <c r="Y4" s="43" t="s">
        <v>73</v>
      </c>
      <c r="Z4" s="43" t="s">
        <v>42</v>
      </c>
      <c r="AA4" s="43" t="s">
        <v>74</v>
      </c>
      <c r="AB4" s="43" t="s">
        <v>75</v>
      </c>
      <c r="AC4" s="43" t="s">
        <v>74</v>
      </c>
      <c r="AD4" s="43" t="s">
        <v>75</v>
      </c>
      <c r="AE4" s="43" t="s">
        <v>76</v>
      </c>
      <c r="AF4" s="151" t="s">
        <v>148</v>
      </c>
      <c r="AG4" s="43" t="s">
        <v>77</v>
      </c>
      <c r="AH4" s="43" t="s">
        <v>78</v>
      </c>
      <c r="AI4" s="43" t="s">
        <v>84</v>
      </c>
    </row>
    <row r="5" spans="1:35" ht="15" customHeight="1" thickBot="1">
      <c r="A5" s="47" t="s">
        <v>12</v>
      </c>
      <c r="B5" s="77"/>
      <c r="C5" s="85" t="s">
        <v>92</v>
      </c>
      <c r="D5" s="88" t="s">
        <v>93</v>
      </c>
      <c r="E5" s="41" t="s">
        <v>7</v>
      </c>
      <c r="F5" s="48" t="s">
        <v>6</v>
      </c>
      <c r="G5" s="48" t="s">
        <v>25</v>
      </c>
      <c r="H5" s="113" t="s">
        <v>11</v>
      </c>
      <c r="I5" s="36"/>
      <c r="J5" s="44" t="s">
        <v>30</v>
      </c>
      <c r="K5" s="58" t="s">
        <v>30</v>
      </c>
      <c r="L5" s="45" t="s">
        <v>30</v>
      </c>
      <c r="M5" s="60" t="s">
        <v>43</v>
      </c>
      <c r="N5" s="45" t="s">
        <v>30</v>
      </c>
      <c r="O5" s="45" t="s">
        <v>30</v>
      </c>
      <c r="P5" s="45" t="s">
        <v>43</v>
      </c>
      <c r="Q5" s="45" t="s">
        <v>30</v>
      </c>
      <c r="R5" s="45" t="s">
        <v>30</v>
      </c>
      <c r="S5" s="45" t="s">
        <v>43</v>
      </c>
      <c r="T5" s="45" t="s">
        <v>30</v>
      </c>
      <c r="U5" s="45" t="s">
        <v>30</v>
      </c>
      <c r="V5" s="45" t="s">
        <v>30</v>
      </c>
      <c r="W5" s="45" t="s">
        <v>30</v>
      </c>
      <c r="X5" s="45" t="s">
        <v>30</v>
      </c>
      <c r="Y5" s="45" t="s">
        <v>30</v>
      </c>
      <c r="Z5" s="45" t="s">
        <v>43</v>
      </c>
      <c r="AA5" s="45" t="s">
        <v>30</v>
      </c>
      <c r="AB5" s="45" t="s">
        <v>43</v>
      </c>
      <c r="AC5" s="45" t="s">
        <v>30</v>
      </c>
      <c r="AD5" s="45" t="s">
        <v>43</v>
      </c>
      <c r="AE5" s="45" t="s">
        <v>30</v>
      </c>
      <c r="AF5" s="45" t="s">
        <v>43</v>
      </c>
      <c r="AG5" s="45" t="s">
        <v>30</v>
      </c>
      <c r="AH5" s="45" t="s">
        <v>43</v>
      </c>
      <c r="AI5" s="45" t="s">
        <v>30</v>
      </c>
    </row>
    <row r="6" spans="1:35" s="24" customFormat="1" ht="15" customHeight="1">
      <c r="A6" s="144" t="s">
        <v>26</v>
      </c>
      <c r="B6" s="82"/>
      <c r="C6" s="83">
        <f aca="true" t="shared" si="0" ref="C6:C27">D6</f>
        <v>1</v>
      </c>
      <c r="D6" s="37">
        <f aca="true" t="shared" si="1" ref="D6:D27">RANK(H6,$H$6:$H$30,0)</f>
        <v>1</v>
      </c>
      <c r="E6" s="49">
        <f aca="true" t="shared" si="2" ref="E6:E27">LARGE(($J6:$AI6),1)</f>
        <v>1223.3000000000002</v>
      </c>
      <c r="F6" s="49">
        <f aca="true" t="shared" si="3" ref="F6:F27">LARGE(($J6:$AI6),2)</f>
        <v>1143.585915142466</v>
      </c>
      <c r="G6" s="49">
        <f aca="true" t="shared" si="4" ref="G6:G27">LARGE(($J6:$AI6),3)</f>
        <v>1103.1412157153447</v>
      </c>
      <c r="H6" s="37">
        <f aca="true" t="shared" si="5" ref="H6:H27">SUM(E6+F6+G6)</f>
        <v>3470.0271308578112</v>
      </c>
      <c r="I6" s="23"/>
      <c r="J6" s="38">
        <f>IF(ISNA(VLOOKUP($A6,'Cdn Sel DE20'!$A$17:$H$18,8,FALSE))=TRUE,"0",VLOOKUP($A6,'Cdn Sel DE20'!$A$17:$H$18,8,FALSE))</f>
        <v>986.7401864251017</v>
      </c>
      <c r="K6" s="38">
        <f>IF(ISNA(VLOOKUP($A6,'Cdn Se DE21'!$A$17:$H$18,8,FALSE))=TRUE,0,VLOOKUP($A6,'Cdn Se DE21'!$A$17:$H$18,8,FALSE))</f>
        <v>942.5837320574163</v>
      </c>
      <c r="L6" s="61">
        <f>IF(ISNA(VLOOKUP($A6,'DV NorAm M JA15'!$A$17:$H$20,8,FALSE))=TRUE,0,VLOOKUP($A6,'DV NorAm M JA15'!$A$17:$H$20,8,FALSE))</f>
        <v>796.3228271251194</v>
      </c>
      <c r="M6" s="38">
        <f>IF(ISNA(VLOOKUP($A6,'DV NorAm DM J16'!$A$17:$H$20,8,FALSE))=TRUE,0,VLOOKUP($A6,'DV NorAm DM J16'!$A$17:$H$20,8,FALSE))</f>
        <v>520.0000000000001</v>
      </c>
      <c r="N6" s="38">
        <f>IF(ISNA(VLOOKUP($A6,'TT Beaver J24'!$A$17:$H$100,8,FALSE))=TRUE,0,VLOOKUP($A6,'TT Beaver J24'!$A$17:$H$100,8,FALSE))</f>
        <v>0</v>
      </c>
      <c r="O6" s="38">
        <f>IF(ISNA(VLOOKUP($A6,'Apex M J24'!$A$17:$H$24,8,FALSE))=TRUE,0,VLOOKUP($A6,'Apex M J24'!$A$17:$H$24,8,FALSE))</f>
        <v>992.6841574167508</v>
      </c>
      <c r="P6" s="38">
        <f>IF(ISNA(VLOOKUP($A6,'Apex DM J25'!$A$17:$H$23,8,FALSE))=TRUE,0,VLOOKUP($A6,'Apex DM J25'!$A$17:$H$23,8,FALSE))</f>
        <v>694.4000000000001</v>
      </c>
      <c r="Q6" s="38">
        <f>IF(ISNA(VLOOKUP($A6,'TT LSR JA25'!$A$17:$H$23,8,FALSE))=TRUE,0,VLOOKUP($A6,'TT LSR JA25'!$A$17:$H$23,8,FALSE))</f>
        <v>0</v>
      </c>
      <c r="R6" s="38">
        <f>IF(ISNA(VLOOKUP($A6,'COP CS M J31'!$A$17:$H$23,8,FALSE))=TRUE,0,VLOOKUP($A6,'COP CS M J31'!$A$17:$H$23,8,FALSE))</f>
        <v>800</v>
      </c>
      <c r="S6" s="38">
        <f>IF(ISNA(VLOOKUP($A6,'COP CS M FE1'!$A$17:$H$23,8,FALSE))=TRUE,0,VLOOKUP($A6,'COP CS M FE1'!$A$17:$H$23,8,FALSE))</f>
        <v>800</v>
      </c>
      <c r="T6" s="38">
        <f>IF(ISNA(VLOOKUP($A6,'TT Caledon'!$A$17:$H$30,8,FALSE))=TRUE,0,VLOOKUP($A6,'TT Caledon'!$A$17:$H$30,8,FALSE))</f>
        <v>0</v>
      </c>
      <c r="U6" s="38">
        <f>IF(ISNA(VLOOKUP($A6,'Spirit FE 8'!$A$17:$H$30,8,FALSE))=TRUE,0,VLOOKUP($A6,'Spirit FE 8'!$A$17:$H$30,8,FALSE))</f>
        <v>0</v>
      </c>
      <c r="V6" s="38">
        <f>IF(ISNA(VLOOKUP($A6,'CWG MO'!$A$17:$H$30,8,FALSE))=TRUE,0,VLOOKUP($A6,'CWG MO'!$A$17:$H$30,8,FALSE))</f>
        <v>0</v>
      </c>
      <c r="W6" s="38">
        <f>IF(ISNA(VLOOKUP($A6,'CWG DM'!$A$17:$H$30,8,FALSE))=TRUE,0,VLOOKUP($A6,'CWG DM'!$A$17:$H$30,8,FALSE))</f>
        <v>0</v>
      </c>
      <c r="X6" s="38">
        <f>IF(ISNA(VLOOKUP($A6,'TT HiddenV'!$A$17:$H$30,8,FALSE))=TRUE,0,VLOOKUP($A6,'TT HiddenV'!$A$17:$H$30,8,FALSE))</f>
        <v>0</v>
      </c>
      <c r="Y6" s="38">
        <f>IF(ISNA(VLOOKUP($A6,'ValCome MO'!$A$17:$H$30,8,FALSE))=TRUE,0,VLOOKUP($A6,'ValCome MO'!$A$17:$H$30,8,FALSE))</f>
        <v>959.7131030545246</v>
      </c>
      <c r="Z6" s="38">
        <f>IF(ISNA(VLOOKUP($A6,'ValCome DM'!$A$17:$H$30,8,FALSE))=TRUE,0,VLOOKUP($A6,'ValCome DM'!$A$17:$H$30,8,FALSE))</f>
        <v>990.8333333333335</v>
      </c>
      <c r="AA6" s="38">
        <f>IF(ISNA(VLOOKUP($A6,'Provincials MO'!$A$17:$H$30,8,FALSE))=TRUE,0,VLOOKUP($A6,'Provincials MO'!$A$17:$H$30,8,FALSE))</f>
        <v>0</v>
      </c>
      <c r="AB6" s="38">
        <f>IF(ISNA(VLOOKUP($A6,'Provincials DM'!$A$17:$H$27,8,FALSE))=TRUE,0,VLOOKUP($A6,'Provincials DM'!$A$17:$H$27,8,FALSE))</f>
        <v>0</v>
      </c>
      <c r="AC6" s="38">
        <f>IF(ISNA(VLOOKUP($A6,'Killington MO'!$A$17:$H$27,8,FALSE))=TRUE,0,VLOOKUP($A6,'Killington MO'!$A$17:$H$27,8,FALSE))</f>
        <v>1103.1412157153447</v>
      </c>
      <c r="AD6" s="38">
        <f>IF(ISNA(VLOOKUP($A6,'Killington DM'!$A$17:$H$27,8,FALSE))=TRUE,0,VLOOKUP($A6,'Killington DM'!$A$17:$H$27,8,FALSE))</f>
        <v>520.0000000000001</v>
      </c>
      <c r="AE6" s="38">
        <f>IF(ISNA(VLOOKUP($A6,'Le Massif MO'!$A$17:$H$27,8,FALSE))=TRUE,0,VLOOKUP($A6,'Le Massif MO'!$A$17:$H$27,8,FALSE))</f>
        <v>773.9934711643091</v>
      </c>
      <c r="AF6" s="38"/>
      <c r="AG6" s="38">
        <f>IF(ISNA(VLOOKUP($A6,'Seniors MO'!$A$17:$H$27,8,FALSE))=TRUE,0,VLOOKUP($A6,'Seniors MO'!$A$17:$H$27,8,FALSE))</f>
        <v>1143.585915142466</v>
      </c>
      <c r="AH6" s="38">
        <f>IF(ISNA(VLOOKUP($A6,'Seniors DM'!$A$17:$H$27,8,FALSE))=TRUE,0,VLOOKUP($A6,'Seniors DM'!$A$17:$H$27,8,FALSE))</f>
        <v>1223.3000000000002</v>
      </c>
      <c r="AI6" s="38">
        <f>IF(ISNA(VLOOKUP($A6,'Juniors MO'!$A$17:$H$27,8,FALSE))=TRUE,0,VLOOKUP($A6,'Juniors MO'!$A$17:$H$27,8,FALSE))</f>
        <v>750</v>
      </c>
    </row>
    <row r="7" spans="1:35" s="24" customFormat="1" ht="15">
      <c r="A7" s="145" t="s">
        <v>27</v>
      </c>
      <c r="B7" s="82"/>
      <c r="C7" s="83">
        <f t="shared" si="0"/>
        <v>2</v>
      </c>
      <c r="D7" s="37">
        <f t="shared" si="1"/>
        <v>2</v>
      </c>
      <c r="E7" s="49">
        <f t="shared" si="2"/>
        <v>1030.4666666666667</v>
      </c>
      <c r="F7" s="49">
        <f t="shared" si="3"/>
        <v>1020.574582862878</v>
      </c>
      <c r="G7" s="49">
        <f t="shared" si="4"/>
        <v>938.5584875935407</v>
      </c>
      <c r="H7" s="37">
        <f t="shared" si="5"/>
        <v>2989.599737123085</v>
      </c>
      <c r="I7" s="23"/>
      <c r="J7" s="38">
        <f>IF(ISNA(VLOOKUP($A7,'Cdn Sel DE20'!$A$17:$H$18,8,FALSE))=TRUE,"0",VLOOKUP($A7,'Cdn Sel DE20'!$A$17:$H$18,8,FALSE))</f>
        <v>938.5584875935407</v>
      </c>
      <c r="K7" s="38">
        <f>IF(ISNA(VLOOKUP($A7,'Cdn Se DE21'!$A$17:$H$18,8,FALSE))=TRUE,0,VLOOKUP($A7,'Cdn Se DE21'!$A$17:$H$18,8,FALSE))</f>
        <v>849.2176386913229</v>
      </c>
      <c r="L7" s="38">
        <f>IF(ISNA(VLOOKUP($A7,'DV NorAm M JA15'!$A$17:$H$20,8,FALSE))=TRUE,0,VLOOKUP($A7,'DV NorAm M JA15'!$A$17:$H$20,8,FALSE))</f>
        <v>0</v>
      </c>
      <c r="M7" s="38">
        <f>IF(ISNA(VLOOKUP($A7,'DV NorAm DM J16'!$A$17:$H$20,8,FALSE))=TRUE,0,VLOOKUP($A7,'DV NorAm DM J16'!$A$17:$H$20,8,FALSE))</f>
        <v>0</v>
      </c>
      <c r="N7" s="38">
        <f>IF(ISNA(VLOOKUP($A7,'TT Beaver J24'!$A$17:$H$100,8,FALSE))=TRUE,0,VLOOKUP($A7,'TT Beaver J24'!$A$17:$H$100,8,FALSE))</f>
        <v>0</v>
      </c>
      <c r="O7" s="38">
        <f>IF(ISNA(VLOOKUP($A7,'Apex M J24'!$A$17:$H$24,8,FALSE))=TRUE,0,VLOOKUP($A7,'Apex M J24'!$A$17:$H$24,8,FALSE))</f>
        <v>749.8738647830475</v>
      </c>
      <c r="P7" s="38">
        <f>IF(ISNA(VLOOKUP($A7,'Apex DM J25'!$A$17:$H$23,8,FALSE))=TRUE,0,VLOOKUP($A7,'Apex DM J25'!$A$17:$H$23,8,FALSE))</f>
        <v>0</v>
      </c>
      <c r="Q7" s="38">
        <f>IF(ISNA(VLOOKUP($A7,'TT LSR JA25'!$A$17:$H$23,8,FALSE))=TRUE,0,VLOOKUP($A7,'TT LSR JA25'!$A$17:$H$23,8,FALSE))</f>
        <v>0</v>
      </c>
      <c r="R7" s="38">
        <f>IF(ISNA(VLOOKUP($A7,'COP CS M J31'!$A$17:$H$23,8,FALSE))=TRUE,0,VLOOKUP($A7,'COP CS M J31'!$A$17:$H$23,8,FALSE))</f>
        <v>745.9702330805953</v>
      </c>
      <c r="S7" s="38">
        <f>IF(ISNA(VLOOKUP($A7,'COP CS M FE1'!$A$17:$H$23,8,FALSE))=TRUE,0,VLOOKUP($A7,'COP CS M FE1'!$A$17:$H$23,8,FALSE))</f>
        <v>738.267716535433</v>
      </c>
      <c r="T7" s="38">
        <f>IF(ISNA(VLOOKUP($A7,'TT Caledon'!$A$17:$H$30,8,FALSE))=TRUE,0,VLOOKUP($A7,'TT Caledon'!$A$17:$H$30,8,FALSE))</f>
        <v>0</v>
      </c>
      <c r="U7" s="38">
        <f>IF(ISNA(VLOOKUP($A7,'Spirit FE 8'!$A$17:$H$30,8,FALSE))=TRUE,0,VLOOKUP($A7,'Spirit FE 8'!$A$17:$H$30,8,FALSE))</f>
        <v>0</v>
      </c>
      <c r="V7" s="38">
        <f>IF(ISNA(VLOOKUP($A7,'CWG MO'!$A$17:$H$30,8,FALSE))=TRUE,0,VLOOKUP($A7,'CWG MO'!$A$17:$H$30,8,FALSE))</f>
        <v>594.9795081967212</v>
      </c>
      <c r="W7" s="38">
        <f>IF(ISNA(VLOOKUP($A7,'CWG DM'!$A$17:$H$30,8,FALSE))=TRUE,0,VLOOKUP($A7,'CWG DM'!$A$17:$H$30,8,FALSE))</f>
        <v>691.75</v>
      </c>
      <c r="X7" s="38">
        <f>IF(ISNA(VLOOKUP($A7,'TT HiddenV'!$A$17:$H$30,8,FALSE))=TRUE,0,VLOOKUP($A7,'TT HiddenV'!$A$17:$H$30,8,FALSE))</f>
        <v>0</v>
      </c>
      <c r="Y7" s="38">
        <f>IF(ISNA(VLOOKUP($A7,'ValCome MO'!$A$17:$H$30,8,FALSE))=TRUE,0,VLOOKUP($A7,'ValCome MO'!$A$17:$H$30,8,FALSE))</f>
        <v>814.480445332572</v>
      </c>
      <c r="Z7" s="38">
        <f>IF(ISNA(VLOOKUP($A7,'ValCome DM'!$A$17:$H$30,8,FALSE))=TRUE,0,VLOOKUP($A7,'ValCome DM'!$A$17:$H$30,8,FALSE))</f>
        <v>83.33333333333334</v>
      </c>
      <c r="AA7" s="38">
        <f>IF(ISNA(VLOOKUP($A7,'Provincials MO'!$A$17:$H$30,8,FALSE))=TRUE,0,VLOOKUP($A7,'Provincials MO'!$A$17:$H$30,8,FALSE))</f>
        <v>0</v>
      </c>
      <c r="AB7" s="38">
        <f>IF(ISNA(VLOOKUP($A7,'Provincials DM'!$A$17:$H$27,8,FALSE))=TRUE,0,VLOOKUP($A7,'Provincials DM'!$A$17:$H$27,8,FALSE))</f>
        <v>0</v>
      </c>
      <c r="AC7" s="38">
        <f>IF(ISNA(VLOOKUP($A7,'Killington MO'!$A$17:$H$27,8,FALSE))=TRUE,0,VLOOKUP($A7,'Killington MO'!$A$17:$H$27,8,FALSE))</f>
        <v>715.4626518480228</v>
      </c>
      <c r="AD7" s="38">
        <f>IF(ISNA(VLOOKUP($A7,'Killington DM'!$A$17:$H$27,8,FALSE))=TRUE,0,VLOOKUP($A7,'Killington DM'!$A$17:$H$27,8,FALSE))</f>
        <v>83.33333333333334</v>
      </c>
      <c r="AE7" s="38">
        <f>IF(ISNA(VLOOKUP($A7,'Le Massif MO'!$A$17:$H$27,8,FALSE))=TRUE,0,VLOOKUP($A7,'Le Massif MO'!$A$17:$H$27,8,FALSE))</f>
        <v>726.7682263329707</v>
      </c>
      <c r="AF7" s="26"/>
      <c r="AG7" s="38">
        <f>IF(ISNA(VLOOKUP($A7,'Seniors MO'!$A$17:$H$27,8,FALSE))=TRUE,0,VLOOKUP($A7,'Seniors MO'!$A$17:$H$27,8,FALSE))</f>
        <v>1020.574582862878</v>
      </c>
      <c r="AH7" s="38">
        <f>IF(ISNA(VLOOKUP($A7,'Seniors DM'!$A$17:$H$27,8,FALSE))=TRUE,0,VLOOKUP($A7,'Seniors DM'!$A$17:$H$27,8,FALSE))</f>
        <v>1030.4666666666667</v>
      </c>
      <c r="AI7" s="38">
        <f>IF(ISNA(VLOOKUP($A7,'Juniors MO'!$A$17:$H$27,8,FALSE))=TRUE,0,VLOOKUP($A7,'Juniors MO'!$A$17:$H$27,8,FALSE))</f>
        <v>660.6484424666243</v>
      </c>
    </row>
    <row r="8" spans="1:35" s="24" customFormat="1" ht="15">
      <c r="A8" s="145" t="s">
        <v>122</v>
      </c>
      <c r="B8" s="82"/>
      <c r="C8" s="83">
        <f t="shared" si="0"/>
        <v>3</v>
      </c>
      <c r="D8" s="37">
        <f t="shared" si="1"/>
        <v>3</v>
      </c>
      <c r="E8" s="49">
        <f t="shared" si="2"/>
        <v>550</v>
      </c>
      <c r="F8" s="49">
        <f t="shared" si="3"/>
        <v>549</v>
      </c>
      <c r="G8" s="49">
        <f t="shared" si="4"/>
        <v>542</v>
      </c>
      <c r="H8" s="37">
        <f t="shared" si="5"/>
        <v>1641</v>
      </c>
      <c r="I8" s="23"/>
      <c r="J8" s="38" t="str">
        <f>IF(ISNA(VLOOKUP($A8,'Cdn Sel DE20'!$A$17:$H$18,8,FALSE))=TRUE,"0",VLOOKUP($A8,'Cdn Sel DE20'!$A$17:$H$18,8,FALSE))</f>
        <v>0</v>
      </c>
      <c r="K8" s="38">
        <f>IF(ISNA(VLOOKUP($A8,'Cdn Se DE21'!$A$17:$H$18,8,FALSE))=TRUE,0,VLOOKUP($A8,'Cdn Se DE21'!$A$17:$H$18,8,FALSE))</f>
        <v>0</v>
      </c>
      <c r="L8" s="38">
        <f>IF(ISNA(VLOOKUP($A8,'DV NorAm M JA15'!$A$17:$H$20,8,FALSE))=TRUE,0,VLOOKUP($A8,'DV NorAm M JA15'!$A$17:$H$20,8,FALSE))</f>
        <v>0</v>
      </c>
      <c r="M8" s="38">
        <f>IF(ISNA(VLOOKUP($A8,'DV NorAm DM J16'!$A$17:$H$20,8,FALSE))=TRUE,0,VLOOKUP($A8,'DV NorAm DM J16'!$A$17:$H$20,8,FALSE))</f>
        <v>0</v>
      </c>
      <c r="N8" s="150">
        <v>484</v>
      </c>
      <c r="O8" s="38">
        <f>IF(ISNA(VLOOKUP($A8,'Apex M J24'!$A$17:$H$24,8,FALSE))=TRUE,0,VLOOKUP($A8,'Apex M J24'!$A$17:$H$24,8,FALSE))</f>
        <v>0</v>
      </c>
      <c r="P8" s="38">
        <f>IF(ISNA(VLOOKUP($A8,'Apex DM J25'!$A$17:$H$23,8,FALSE))=TRUE,0,VLOOKUP($A8,'Apex DM J25'!$A$17:$H$23,8,FALSE))</f>
        <v>0</v>
      </c>
      <c r="Q8" s="38">
        <f>IF(ISNA(VLOOKUP($A8,'TT LSR JA25'!$A$17:$H$23,8,FALSE))=TRUE,0,VLOOKUP($A8,'TT LSR JA25'!$A$17:$H$23,8,FALSE))</f>
        <v>0</v>
      </c>
      <c r="R8" s="38">
        <f>IF(ISNA(VLOOKUP($A8,'COP CS M J31'!$A$17:$H$23,8,FALSE))=TRUE,0,VLOOKUP($A8,'COP CS M J31'!$A$17:$H$23,8,FALSE))</f>
        <v>0</v>
      </c>
      <c r="S8" s="38">
        <f>IF(ISNA(VLOOKUP($A8,'COP CS M FE1'!$A$17:$H$23,8,FALSE))=TRUE,0,VLOOKUP($A8,'COP CS M FE1'!$A$17:$H$23,8,FALSE))</f>
        <v>0</v>
      </c>
      <c r="T8" s="38">
        <f>IF(ISNA(VLOOKUP($A8,'TT Caledon'!$A$17:$H$30,8,FALSE))=TRUE,0,VLOOKUP($A8,'TT Caledon'!$A$17:$H$30,8,FALSE))</f>
        <v>500</v>
      </c>
      <c r="U8" s="38">
        <f>IF(ISNA(VLOOKUP($A8,'Spirit FE 8'!$A$17:$H$30,8,FALSE))=TRUE,0,VLOOKUP($A8,'Spirit FE 8'!$A$17:$H$30,8,FALSE))</f>
        <v>0</v>
      </c>
      <c r="V8" s="38">
        <f>IF(ISNA(VLOOKUP($A8,'CWG MO'!$A$17:$H$30,8,FALSE))=TRUE,0,VLOOKUP($A8,'CWG MO'!$A$17:$H$30,8,FALSE))</f>
        <v>0</v>
      </c>
      <c r="W8" s="38">
        <f>IF(ISNA(VLOOKUP($A8,'CWG DM'!$A$17:$H$30,8,FALSE))=TRUE,0,VLOOKUP($A8,'CWG DM'!$A$17:$H$30,8,FALSE))</f>
        <v>0</v>
      </c>
      <c r="X8" s="38">
        <f>IF(ISNA(VLOOKUP($A8,'TT HiddenV'!$A$17:$H$30,8,FALSE))=TRUE,0,VLOOKUP($A8,'TT HiddenV'!$A$17:$H$30,8,FALSE))</f>
        <v>500</v>
      </c>
      <c r="Y8" s="38">
        <f>IF(ISNA(VLOOKUP($A8,'ValCome MO'!$A$17:$H$30,8,FALSE))=TRUE,0,VLOOKUP($A8,'ValCome MO'!$A$17:$H$30,8,FALSE))</f>
        <v>0</v>
      </c>
      <c r="Z8" s="38">
        <f>IF(ISNA(VLOOKUP($A8,'ValCome DM'!$A$17:$H$30,8,FALSE))=TRUE,0,VLOOKUP($A8,'ValCome DM'!$A$17:$H$30,8,FALSE))</f>
        <v>0</v>
      </c>
      <c r="AA8" s="150">
        <v>542</v>
      </c>
      <c r="AB8" s="150">
        <v>550</v>
      </c>
      <c r="AC8" s="26"/>
      <c r="AD8" s="26"/>
      <c r="AE8" s="152">
        <v>549</v>
      </c>
      <c r="AF8" s="26"/>
      <c r="AG8" s="26"/>
      <c r="AH8" s="26"/>
      <c r="AI8" s="38">
        <f>IF(ISNA(VLOOKUP($A8,'Juniors MO'!$A$17:$H$27,8,FALSE))=TRUE,0,VLOOKUP($A8,'Juniors MO'!$A$17:$H$27,8,FALSE))</f>
        <v>446.6624284806103</v>
      </c>
    </row>
    <row r="9" spans="1:35" s="24" customFormat="1" ht="15">
      <c r="A9" s="145" t="s">
        <v>115</v>
      </c>
      <c r="B9" s="82"/>
      <c r="C9" s="83">
        <f t="shared" si="0"/>
        <v>4</v>
      </c>
      <c r="D9" s="37">
        <f t="shared" si="1"/>
        <v>4</v>
      </c>
      <c r="E9" s="49">
        <f t="shared" si="2"/>
        <v>550</v>
      </c>
      <c r="F9" s="49">
        <f t="shared" si="3"/>
        <v>520.5299941758882</v>
      </c>
      <c r="G9" s="49">
        <f t="shared" si="4"/>
        <v>515.2333333333333</v>
      </c>
      <c r="H9" s="37">
        <f t="shared" si="5"/>
        <v>1585.7633275092214</v>
      </c>
      <c r="I9" s="23"/>
      <c r="J9" s="38" t="str">
        <f>IF(ISNA(VLOOKUP($A9,'Cdn Sel DE20'!$A$17:$H$18,8,FALSE))=TRUE,"0",VLOOKUP($A9,'Cdn Sel DE20'!$A$17:$H$18,8,FALSE))</f>
        <v>0</v>
      </c>
      <c r="K9" s="38">
        <f>IF(ISNA(VLOOKUP($A9,'Cdn Se DE21'!$A$17:$H$18,8,FALSE))=TRUE,0,VLOOKUP($A9,'Cdn Se DE21'!$A$17:$H$18,8,FALSE))</f>
        <v>0</v>
      </c>
      <c r="L9" s="38">
        <f>IF(ISNA(VLOOKUP($A9,'DV NorAm M JA15'!$A$17:$H$20,8,FALSE))=TRUE,0,VLOOKUP($A9,'DV NorAm M JA15'!$A$17:$H$20,8,FALSE))</f>
        <v>0</v>
      </c>
      <c r="M9" s="38">
        <f>IF(ISNA(VLOOKUP($A9,'DV NorAm DM J16'!$A$17:$H$20,8,FALSE))=TRUE,0,VLOOKUP($A9,'DV NorAm DM J16'!$A$17:$H$20,8,FALSE))</f>
        <v>0</v>
      </c>
      <c r="N9" s="38">
        <f>IF(ISNA(VLOOKUP($A9,'TT Beaver J24'!$A$17:$H$100,8,FALSE))=TRUE,0,VLOOKUP($A9,'TT Beaver J24'!$A$17:$H$100,8,FALSE))</f>
        <v>335.6367226061204</v>
      </c>
      <c r="O9" s="38">
        <f>IF(ISNA(VLOOKUP($A9,'Apex M J24'!$A$17:$H$24,8,FALSE))=TRUE,0,VLOOKUP($A9,'Apex M J24'!$A$17:$H$24,8,FALSE))</f>
        <v>0</v>
      </c>
      <c r="P9" s="38">
        <f>IF(ISNA(VLOOKUP($A9,'Apex DM J25'!$A$17:$H$23,8,FALSE))=TRUE,0,VLOOKUP($A9,'Apex DM J25'!$A$17:$H$23,8,FALSE))</f>
        <v>0</v>
      </c>
      <c r="Q9" s="38">
        <f>IF(ISNA(VLOOKUP($A9,'TT LSR JA25'!$A$17:$H$23,8,FALSE))=TRUE,0,VLOOKUP($A9,'TT LSR JA25'!$A$17:$H$23,8,FALSE))</f>
        <v>0</v>
      </c>
      <c r="R9" s="38">
        <f>IF(ISNA(VLOOKUP($A9,'COP CS M J31'!$A$17:$H$23,8,FALSE))=TRUE,0,VLOOKUP($A9,'COP CS M J31'!$A$17:$H$23,8,FALSE))</f>
        <v>0</v>
      </c>
      <c r="S9" s="38">
        <f>IF(ISNA(VLOOKUP($A9,'COP CS M FE1'!$A$17:$H$23,8,FALSE))=TRUE,0,VLOOKUP($A9,'COP CS M FE1'!$A$17:$H$23,8,FALSE))</f>
        <v>0</v>
      </c>
      <c r="T9" s="38">
        <f>IF(ISNA(VLOOKUP($A9,'TT Caledon'!$A$17:$H$30,8,FALSE))=TRUE,0,VLOOKUP($A9,'TT Caledon'!$A$17:$H$30,8,FALSE))</f>
        <v>453.0839895013123</v>
      </c>
      <c r="U9" s="38">
        <f>IF(ISNA(VLOOKUP($A9,'Spirit FE 8'!$A$17:$H$30,8,FALSE))=TRUE,0,VLOOKUP($A9,'Spirit FE 8'!$A$17:$H$30,8,FALSE))</f>
        <v>0</v>
      </c>
      <c r="V9" s="38">
        <f>IF(ISNA(VLOOKUP($A9,'CWG MO'!$A$17:$H$30,8,FALSE))=TRUE,0,VLOOKUP($A9,'CWG MO'!$A$17:$H$30,8,FALSE))</f>
        <v>457.99974502804696</v>
      </c>
      <c r="W9" s="38">
        <f>IF(ISNA(VLOOKUP($A9,'CWG DM'!$A$17:$H$30,8,FALSE))=TRUE,0,VLOOKUP($A9,'CWG DM'!$A$17:$H$30,8,FALSE))</f>
        <v>515.2333333333333</v>
      </c>
      <c r="X9" s="38">
        <f>IF(ISNA(VLOOKUP($A9,'TT HiddenV'!$A$17:$H$30,8,FALSE))=TRUE,0,VLOOKUP($A9,'TT HiddenV'!$A$17:$H$30,8,FALSE))</f>
        <v>0</v>
      </c>
      <c r="Y9" s="38">
        <f>IF(ISNA(VLOOKUP($A9,'ValCome MO'!$A$17:$H$30,8,FALSE))=TRUE,0,VLOOKUP($A9,'ValCome MO'!$A$17:$H$30,8,FALSE))</f>
        <v>0</v>
      </c>
      <c r="Z9" s="38">
        <f>IF(ISNA(VLOOKUP($A9,'ValCome DM'!$A$17:$H$30,8,FALSE))=TRUE,0,VLOOKUP($A9,'ValCome DM'!$A$17:$H$30,8,FALSE))</f>
        <v>0</v>
      </c>
      <c r="AA9" s="38">
        <f>IF(ISNA(VLOOKUP($A9,'Provincials MO'!$A$17:$H$30,8,FALSE))=TRUE,0,VLOOKUP($A9,'Provincials MO'!$A$17:$H$30,8,FALSE))</f>
        <v>520.5299941758882</v>
      </c>
      <c r="AB9" s="38">
        <f>IF(ISNA(VLOOKUP($A9,'Provincials DM'!$A$17:$H$27,8,FALSE))=TRUE,0,VLOOKUP($A9,'Provincials DM'!$A$17:$H$27,8,FALSE))</f>
        <v>550</v>
      </c>
      <c r="AC9" s="26"/>
      <c r="AD9" s="26"/>
      <c r="AE9" s="38">
        <f>IF(ISNA(VLOOKUP($A9,'Le Massif MO'!$A$17:$H$27,8,FALSE))=TRUE,0,VLOOKUP($A9,'Le Massif MO'!$A$17:$H$27,8,FALSE))</f>
        <v>506.44482441141656</v>
      </c>
      <c r="AF9" s="26"/>
      <c r="AG9" s="26"/>
      <c r="AH9" s="26"/>
      <c r="AI9" s="38">
        <f>IF(ISNA(VLOOKUP($A9,'Juniors MO'!$A$17:$H$27,8,FALSE))=TRUE,0,VLOOKUP($A9,'Juniors MO'!$A$17:$H$27,8,FALSE))</f>
        <v>0</v>
      </c>
    </row>
    <row r="10" spans="1:35" s="24" customFormat="1" ht="15">
      <c r="A10" s="145" t="s">
        <v>123</v>
      </c>
      <c r="B10" s="82"/>
      <c r="C10" s="83">
        <f t="shared" si="0"/>
        <v>5</v>
      </c>
      <c r="D10" s="37">
        <f t="shared" si="1"/>
        <v>5</v>
      </c>
      <c r="E10" s="49">
        <f t="shared" si="2"/>
        <v>550</v>
      </c>
      <c r="F10" s="49">
        <f t="shared" si="3"/>
        <v>539</v>
      </c>
      <c r="G10" s="49">
        <f t="shared" si="4"/>
        <v>493.3703637340978</v>
      </c>
      <c r="H10" s="37">
        <f t="shared" si="5"/>
        <v>1582.3703637340977</v>
      </c>
      <c r="I10" s="23"/>
      <c r="J10" s="38" t="str">
        <f>IF(ISNA(VLOOKUP($A10,'Cdn Sel DE20'!$A$17:$H$18,8,FALSE))=TRUE,"0",VLOOKUP($A10,'Cdn Sel DE20'!$A$17:$H$18,8,FALSE))</f>
        <v>0</v>
      </c>
      <c r="K10" s="38">
        <f>IF(ISNA(VLOOKUP($A10,'Cdn Se DE21'!$A$17:$H$18,8,FALSE))=TRUE,0,VLOOKUP($A10,'Cdn Se DE21'!$A$17:$H$18,8,FALSE))</f>
        <v>0</v>
      </c>
      <c r="L10" s="38">
        <f>IF(ISNA(VLOOKUP($A10,'DV NorAm M JA15'!$A$17:$H$20,8,FALSE))=TRUE,0,VLOOKUP($A10,'DV NorAm M JA15'!$A$17:$H$20,8,FALSE))</f>
        <v>0</v>
      </c>
      <c r="M10" s="38">
        <f>IF(ISNA(VLOOKUP($A10,'DV NorAm DM J16'!$A$17:$H$20,8,FALSE))=TRUE,0,VLOOKUP($A10,'DV NorAm DM J16'!$A$17:$H$20,8,FALSE))</f>
        <v>0</v>
      </c>
      <c r="N10" s="38">
        <f>IF(ISNA(VLOOKUP($A10,'TT Beaver J24'!$A$17:$H$100,8,FALSE))=TRUE,0,VLOOKUP($A10,'TT Beaver J24'!$A$17:$H$100,8,FALSE))</f>
        <v>0</v>
      </c>
      <c r="O10" s="38">
        <f>IF(ISNA(VLOOKUP($A10,'Apex M J24'!$A$17:$H$24,8,FALSE))=TRUE,0,VLOOKUP($A10,'Apex M J24'!$A$17:$H$24,8,FALSE))</f>
        <v>0</v>
      </c>
      <c r="P10" s="38">
        <f>IF(ISNA(VLOOKUP($A10,'Apex DM J25'!$A$17:$H$23,8,FALSE))=TRUE,0,VLOOKUP($A10,'Apex DM J25'!$A$17:$H$23,8,FALSE))</f>
        <v>0</v>
      </c>
      <c r="Q10" s="38">
        <f>IF(ISNA(VLOOKUP($A10,'TT LSR JA25'!$A$17:$H$23,8,FALSE))=TRUE,0,VLOOKUP($A10,'TT LSR JA25'!$A$17:$H$23,8,FALSE))</f>
        <v>0</v>
      </c>
      <c r="R10" s="38">
        <f>IF(ISNA(VLOOKUP($A10,'COP CS M J31'!$A$17:$H$23,8,FALSE))=TRUE,0,VLOOKUP($A10,'COP CS M J31'!$A$17:$H$23,8,FALSE))</f>
        <v>0</v>
      </c>
      <c r="S10" s="38">
        <f>IF(ISNA(VLOOKUP($A10,'COP CS M FE1'!$A$17:$H$23,8,FALSE))=TRUE,0,VLOOKUP($A10,'COP CS M FE1'!$A$17:$H$23,8,FALSE))</f>
        <v>0</v>
      </c>
      <c r="T10" s="38">
        <f>IF(ISNA(VLOOKUP($A10,'TT Caledon'!$A$17:$H$30,8,FALSE))=TRUE,0,VLOOKUP($A10,'TT Caledon'!$A$17:$H$30,8,FALSE))</f>
        <v>464.73097112860887</v>
      </c>
      <c r="U10" s="38">
        <f>IF(ISNA(VLOOKUP($A10,'Spirit FE 8'!$A$17:$H$30,8,FALSE))=TRUE,0,VLOOKUP($A10,'Spirit FE 8'!$A$17:$H$30,8,FALSE))</f>
        <v>0</v>
      </c>
      <c r="V10" s="38">
        <f>IF(ISNA(VLOOKUP($A10,'CWG MO'!$A$17:$H$30,8,FALSE))=TRUE,0,VLOOKUP($A10,'CWG MO'!$A$17:$H$30,8,FALSE))</f>
        <v>0</v>
      </c>
      <c r="W10" s="38">
        <f>IF(ISNA(VLOOKUP($A10,'CWG DM'!$A$17:$H$30,8,FALSE))=TRUE,0,VLOOKUP($A10,'CWG DM'!$A$17:$H$30,8,FALSE))</f>
        <v>0</v>
      </c>
      <c r="X10" s="38">
        <f>IF(ISNA(VLOOKUP($A10,'TT HiddenV'!$A$17:$H$30,8,FALSE))=TRUE,0,VLOOKUP($A10,'TT HiddenV'!$A$17:$H$30,8,FALSE))</f>
        <v>493.3703637340978</v>
      </c>
      <c r="Y10" s="38">
        <f>IF(ISNA(VLOOKUP($A10,'ValCome MO'!$A$17:$H$30,8,FALSE))=TRUE,0,VLOOKUP($A10,'ValCome MO'!$A$17:$H$30,8,FALSE))</f>
        <v>0</v>
      </c>
      <c r="Z10" s="38">
        <f>IF(ISNA(VLOOKUP($A10,'ValCome DM'!$A$17:$H$30,8,FALSE))=TRUE,0,VLOOKUP($A10,'ValCome DM'!$A$17:$H$30,8,FALSE))</f>
        <v>0</v>
      </c>
      <c r="AA10" s="38">
        <f>IF(ISNA(VLOOKUP($A10,'Provincials MO'!$A$17:$H$30,8,FALSE))=TRUE,0,VLOOKUP($A10,'Provincials MO'!$A$17:$H$30,8,FALSE))</f>
        <v>550</v>
      </c>
      <c r="AB10" s="38">
        <f>IF(ISNA(VLOOKUP($A10,'Provincials DM'!$A$17:$H$27,8,FALSE))=TRUE,0,VLOOKUP($A10,'Provincials DM'!$A$17:$H$27,8,FALSE))</f>
        <v>539</v>
      </c>
      <c r="AC10" s="26"/>
      <c r="AD10" s="26"/>
      <c r="AE10" s="38">
        <f>IF(ISNA(VLOOKUP($A10,'Le Massif MO'!$A$17:$H$27,8,FALSE))=TRUE,0,VLOOKUP($A10,'Le Massif MO'!$A$17:$H$27,8,FALSE))</f>
        <v>0</v>
      </c>
      <c r="AF10" s="26"/>
      <c r="AG10" s="26"/>
      <c r="AH10" s="26"/>
      <c r="AI10" s="38">
        <f>IF(ISNA(VLOOKUP($A10,'Juniors MO'!$A$17:$H$27,8,FALSE))=TRUE,0,VLOOKUP($A10,'Juniors MO'!$A$17:$H$27,8,FALSE))</f>
        <v>0</v>
      </c>
    </row>
    <row r="11" spans="1:35" s="24" customFormat="1" ht="15">
      <c r="A11" s="145" t="s">
        <v>113</v>
      </c>
      <c r="B11" s="82"/>
      <c r="C11" s="83">
        <f t="shared" si="0"/>
        <v>6</v>
      </c>
      <c r="D11" s="37">
        <f t="shared" si="1"/>
        <v>6</v>
      </c>
      <c r="E11" s="49">
        <f t="shared" si="2"/>
        <v>536.7768595041322</v>
      </c>
      <c r="F11" s="49">
        <f t="shared" si="3"/>
        <v>528.1833333333333</v>
      </c>
      <c r="G11" s="49">
        <f t="shared" si="4"/>
        <v>515.7251019219569</v>
      </c>
      <c r="H11" s="37">
        <f t="shared" si="5"/>
        <v>1580.6852947594225</v>
      </c>
      <c r="I11" s="23"/>
      <c r="J11" s="38" t="str">
        <f>IF(ISNA(VLOOKUP($A11,'Cdn Sel DE20'!$A$17:$H$18,8,FALSE))=TRUE,"0",VLOOKUP($A11,'Cdn Sel DE20'!$A$17:$H$18,8,FALSE))</f>
        <v>0</v>
      </c>
      <c r="K11" s="38">
        <f>IF(ISNA(VLOOKUP($A11,'Cdn Se DE21'!$A$17:$H$18,8,FALSE))=TRUE,0,VLOOKUP($A11,'Cdn Se DE21'!$A$17:$H$18,8,FALSE))</f>
        <v>0</v>
      </c>
      <c r="L11" s="38">
        <f>IF(ISNA(VLOOKUP($A11,'DV NorAm M JA15'!$A$17:$H$20,8,FALSE))=TRUE,0,VLOOKUP($A11,'DV NorAm M JA15'!$A$17:$H$20,8,FALSE))</f>
        <v>0</v>
      </c>
      <c r="M11" s="38">
        <f>IF(ISNA(VLOOKUP($A11,'DV NorAm DM J16'!$A$17:$H$20,8,FALSE))=TRUE,0,VLOOKUP($A11,'DV NorAm DM J16'!$A$17:$H$20,8,FALSE))</f>
        <v>0</v>
      </c>
      <c r="N11" s="38">
        <f>IF(ISNA(VLOOKUP($A11,'TT Beaver J24'!$A$17:$H$100,8,FALSE))=TRUE,0,VLOOKUP($A11,'TT Beaver J24'!$A$17:$H$100,8,FALSE))</f>
        <v>500</v>
      </c>
      <c r="O11" s="38">
        <f>IF(ISNA(VLOOKUP($A11,'Apex M J24'!$A$17:$H$24,8,FALSE))=TRUE,0,VLOOKUP($A11,'Apex M J24'!$A$17:$H$24,8,FALSE))</f>
        <v>0</v>
      </c>
      <c r="P11" s="38">
        <f>IF(ISNA(VLOOKUP($A11,'Apex DM J25'!$A$17:$H$23,8,FALSE))=TRUE,0,VLOOKUP($A11,'Apex DM J25'!$A$17:$H$23,8,FALSE))</f>
        <v>0</v>
      </c>
      <c r="Q11" s="38">
        <f>IF(ISNA(VLOOKUP($A11,'TT LSR JA25'!$A$17:$H$23,8,FALSE))=TRUE,0,VLOOKUP($A11,'TT LSR JA25'!$A$17:$H$23,8,FALSE))</f>
        <v>0</v>
      </c>
      <c r="R11" s="38">
        <f>IF(ISNA(VLOOKUP($A11,'COP CS M J31'!$A$17:$H$23,8,FALSE))=TRUE,0,VLOOKUP($A11,'COP CS M J31'!$A$17:$H$23,8,FALSE))</f>
        <v>0</v>
      </c>
      <c r="S11" s="38">
        <f>IF(ISNA(VLOOKUP($A11,'COP CS M FE1'!$A$17:$H$23,8,FALSE))=TRUE,0,VLOOKUP($A11,'COP CS M FE1'!$A$17:$H$23,8,FALSE))</f>
        <v>0</v>
      </c>
      <c r="T11" s="38">
        <f>IF(ISNA(VLOOKUP($A11,'TT Caledon'!$A$17:$H$30,8,FALSE))=TRUE,0,VLOOKUP($A11,'TT Caledon'!$A$17:$H$30,8,FALSE))</f>
        <v>461.5321522309712</v>
      </c>
      <c r="U11" s="38">
        <f>IF(ISNA(VLOOKUP($A11,'Spirit FE 8'!$A$17:$H$30,8,FALSE))=TRUE,0,VLOOKUP($A11,'Spirit FE 8'!$A$17:$H$30,8,FALSE))</f>
        <v>0</v>
      </c>
      <c r="V11" s="38">
        <f>IF(ISNA(VLOOKUP($A11,'CWG MO'!$A$17:$H$30,8,FALSE))=TRUE,0,VLOOKUP($A11,'CWG MO'!$A$17:$H$30,8,FALSE))</f>
        <v>0</v>
      </c>
      <c r="W11" s="38">
        <f>IF(ISNA(VLOOKUP($A11,'CWG DM'!$A$17:$H$30,8,FALSE))=TRUE,0,VLOOKUP($A11,'CWG DM'!$A$17:$H$30,8,FALSE))</f>
        <v>0</v>
      </c>
      <c r="X11" s="38">
        <f>IF(ISNA(VLOOKUP($A11,'TT HiddenV'!$A$17:$H$30,8,FALSE))=TRUE,0,VLOOKUP($A11,'TT HiddenV'!$A$17:$H$30,8,FALSE))</f>
        <v>486.29277907185093</v>
      </c>
      <c r="Y11" s="38">
        <f>IF(ISNA(VLOOKUP($A11,'ValCome MO'!$A$17:$H$30,8,FALSE))=TRUE,0,VLOOKUP($A11,'ValCome MO'!$A$17:$H$30,8,FALSE))</f>
        <v>0</v>
      </c>
      <c r="Z11" s="38">
        <f>IF(ISNA(VLOOKUP($A11,'ValCome DM'!$A$17:$H$30,8,FALSE))=TRUE,0,VLOOKUP($A11,'ValCome DM'!$A$17:$H$30,8,FALSE))</f>
        <v>0</v>
      </c>
      <c r="AA11" s="38">
        <f>IF(ISNA(VLOOKUP($A11,'Provincials MO'!$A$17:$H$30,8,FALSE))=TRUE,0,VLOOKUP($A11,'Provincials MO'!$A$17:$H$30,8,FALSE))</f>
        <v>515.7251019219569</v>
      </c>
      <c r="AB11" s="38">
        <f>IF(ISNA(VLOOKUP($A11,'Provincials DM'!$A$17:$H$27,8,FALSE))=TRUE,0,VLOOKUP($A11,'Provincials DM'!$A$17:$H$27,8,FALSE))</f>
        <v>528.1833333333333</v>
      </c>
      <c r="AC11" s="26"/>
      <c r="AD11" s="26"/>
      <c r="AE11" s="38">
        <f>IF(ISNA(VLOOKUP($A11,'Le Massif MO'!$A$17:$H$27,8,FALSE))=TRUE,0,VLOOKUP($A11,'Le Massif MO'!$A$17:$H$27,8,FALSE))</f>
        <v>491.94396948572927</v>
      </c>
      <c r="AF11" s="26"/>
      <c r="AG11" s="26"/>
      <c r="AH11" s="26"/>
      <c r="AI11" s="38">
        <f>IF(ISNA(VLOOKUP($A11,'Juniors MO'!$A$17:$H$27,8,FALSE))=TRUE,0,VLOOKUP($A11,'Juniors MO'!$A$17:$H$27,8,FALSE))</f>
        <v>536.7768595041322</v>
      </c>
    </row>
    <row r="12" spans="1:35" s="24" customFormat="1" ht="15">
      <c r="A12" s="145" t="s">
        <v>116</v>
      </c>
      <c r="B12" s="82"/>
      <c r="C12" s="83">
        <f t="shared" si="0"/>
        <v>7</v>
      </c>
      <c r="D12" s="37">
        <f t="shared" si="1"/>
        <v>7</v>
      </c>
      <c r="E12" s="49">
        <f t="shared" si="2"/>
        <v>517.5500000000001</v>
      </c>
      <c r="F12" s="49">
        <f t="shared" si="3"/>
        <v>479.20792079207934</v>
      </c>
      <c r="G12" s="49">
        <f t="shared" si="4"/>
        <v>421.8777996774772</v>
      </c>
      <c r="H12" s="37">
        <f t="shared" si="5"/>
        <v>1418.6357204695566</v>
      </c>
      <c r="I12" s="23"/>
      <c r="J12" s="38" t="str">
        <f>IF(ISNA(VLOOKUP($A12,'Cdn Sel DE20'!$A$17:$H$18,8,FALSE))=TRUE,"0",VLOOKUP($A12,'Cdn Sel DE20'!$A$17:$H$18,8,FALSE))</f>
        <v>0</v>
      </c>
      <c r="K12" s="38">
        <f>IF(ISNA(VLOOKUP($A12,'Cdn Se DE21'!$A$17:$H$18,8,FALSE))=TRUE,0,VLOOKUP($A12,'Cdn Se DE21'!$A$17:$H$18,8,FALSE))</f>
        <v>0</v>
      </c>
      <c r="L12" s="38">
        <f>IF(ISNA(VLOOKUP($A12,'DV NorAm M JA15'!$A$17:$H$20,8,FALSE))=TRUE,0,VLOOKUP($A12,'DV NorAm M JA15'!$A$17:$H$20,8,FALSE))</f>
        <v>0</v>
      </c>
      <c r="M12" s="38">
        <f>IF(ISNA(VLOOKUP($A12,'DV NorAm DM J16'!$A$17:$H$20,8,FALSE))=TRUE,0,VLOOKUP($A12,'DV NorAm DM J16'!$A$17:$H$20,8,FALSE))</f>
        <v>0</v>
      </c>
      <c r="N12" s="38">
        <f>IF(ISNA(VLOOKUP($A12,'TT Beaver J24'!$A$17:$H$100,8,FALSE))=TRUE,0,VLOOKUP($A12,'TT Beaver J24'!$A$17:$H$100,8,FALSE))</f>
        <v>248.64264560710757</v>
      </c>
      <c r="O12" s="38">
        <f>IF(ISNA(VLOOKUP($A12,'Apex M J24'!$A$17:$H$24,8,FALSE))=TRUE,0,VLOOKUP($A12,'Apex M J24'!$A$17:$H$24,8,FALSE))</f>
        <v>0</v>
      </c>
      <c r="P12" s="38">
        <f>IF(ISNA(VLOOKUP($A12,'Apex DM J25'!$A$17:$H$23,8,FALSE))=TRUE,0,VLOOKUP($A12,'Apex DM J25'!$A$17:$H$23,8,FALSE))</f>
        <v>0</v>
      </c>
      <c r="Q12" s="38">
        <f>IF(ISNA(VLOOKUP($A12,'TT LSR JA25'!$A$17:$H$23,8,FALSE))=TRUE,0,VLOOKUP($A12,'TT LSR JA25'!$A$17:$H$23,8,FALSE))</f>
        <v>0</v>
      </c>
      <c r="R12" s="38">
        <f>IF(ISNA(VLOOKUP($A12,'COP CS M J31'!$A$17:$H$23,8,FALSE))=TRUE,0,VLOOKUP($A12,'COP CS M J31'!$A$17:$H$23,8,FALSE))</f>
        <v>0</v>
      </c>
      <c r="S12" s="38">
        <f>IF(ISNA(VLOOKUP($A12,'COP CS M FE1'!$A$17:$H$23,8,FALSE))=TRUE,0,VLOOKUP($A12,'COP CS M FE1'!$A$17:$H$23,8,FALSE))</f>
        <v>0</v>
      </c>
      <c r="T12" s="38">
        <f>IF(ISNA(VLOOKUP($A12,'TT Caledon'!$A$17:$H$30,8,FALSE))=TRUE,0,VLOOKUP($A12,'TT Caledon'!$A$17:$H$30,8,FALSE))</f>
        <v>388.6975065616798</v>
      </c>
      <c r="U12" s="38">
        <f>IF(ISNA(VLOOKUP($A12,'Spirit FE 8'!$A$17:$H$30,8,FALSE))=TRUE,0,VLOOKUP($A12,'Spirit FE 8'!$A$17:$H$30,8,FALSE))</f>
        <v>0</v>
      </c>
      <c r="V12" s="38">
        <f>IF(ISNA(VLOOKUP($A12,'CWG MO'!$A$17:$H$30,8,FALSE))=TRUE,0,VLOOKUP($A12,'CWG MO'!$A$17:$H$30,8,FALSE))</f>
        <v>0</v>
      </c>
      <c r="W12" s="38">
        <f>IF(ISNA(VLOOKUP($A12,'CWG DM'!$A$17:$H$30,8,FALSE))=TRUE,0,VLOOKUP($A12,'CWG DM'!$A$17:$H$30,8,FALSE))</f>
        <v>0</v>
      </c>
      <c r="X12" s="38">
        <f>IF(ISNA(VLOOKUP($A12,'TT HiddenV'!$A$17:$H$30,8,FALSE))=TRUE,0,VLOOKUP($A12,'TT HiddenV'!$A$17:$H$30,8,FALSE))</f>
        <v>421.8777996774772</v>
      </c>
      <c r="Y12" s="38">
        <f>IF(ISNA(VLOOKUP($A12,'ValCome MO'!$A$17:$H$30,8,FALSE))=TRUE,0,VLOOKUP($A12,'ValCome MO'!$A$17:$H$30,8,FALSE))</f>
        <v>0</v>
      </c>
      <c r="Z12" s="38">
        <f>IF(ISNA(VLOOKUP($A12,'ValCome DM'!$A$17:$H$30,8,FALSE))=TRUE,0,VLOOKUP($A12,'ValCome DM'!$A$17:$H$30,8,FALSE))</f>
        <v>0</v>
      </c>
      <c r="AA12" s="38">
        <f>IF(ISNA(VLOOKUP($A12,'Provincials MO'!$A$17:$H$30,8,FALSE))=TRUE,0,VLOOKUP($A12,'Provincials MO'!$A$17:$H$30,8,FALSE))</f>
        <v>479.20792079207934</v>
      </c>
      <c r="AB12" s="38">
        <f>IF(ISNA(VLOOKUP($A12,'Provincials DM'!$A$17:$H$27,8,FALSE))=TRUE,0,VLOOKUP($A12,'Provincials DM'!$A$17:$H$27,8,FALSE))</f>
        <v>517.5500000000001</v>
      </c>
      <c r="AC12" s="26"/>
      <c r="AD12" s="26"/>
      <c r="AE12" s="38">
        <f>IF(ISNA(VLOOKUP($A12,'Le Massif MO'!$A$17:$H$27,8,FALSE))=TRUE,0,VLOOKUP($A12,'Le Massif MO'!$A$17:$H$27,8,FALSE))</f>
        <v>333.12508220439304</v>
      </c>
      <c r="AF12" s="26"/>
      <c r="AG12" s="26"/>
      <c r="AH12" s="26"/>
      <c r="AI12" s="38">
        <f>IF(ISNA(VLOOKUP($A12,'Juniors MO'!$A$17:$H$27,8,FALSE))=TRUE,0,VLOOKUP($A12,'Juniors MO'!$A$17:$H$27,8,FALSE))</f>
        <v>233.72536554354738</v>
      </c>
    </row>
    <row r="13" spans="1:35" s="24" customFormat="1" ht="15">
      <c r="A13" s="145" t="s">
        <v>114</v>
      </c>
      <c r="B13" s="82"/>
      <c r="C13" s="83">
        <f t="shared" si="0"/>
        <v>8</v>
      </c>
      <c r="D13" s="37">
        <f t="shared" si="1"/>
        <v>8</v>
      </c>
      <c r="E13" s="49">
        <f t="shared" si="2"/>
        <v>507.2833333333334</v>
      </c>
      <c r="F13" s="49">
        <f t="shared" si="3"/>
        <v>478.94642537179715</v>
      </c>
      <c r="G13" s="49">
        <f t="shared" si="4"/>
        <v>428.39566929133855</v>
      </c>
      <c r="H13" s="37">
        <f t="shared" si="5"/>
        <v>1414.6254279964692</v>
      </c>
      <c r="I13" s="23"/>
      <c r="J13" s="38" t="str">
        <f>IF(ISNA(VLOOKUP($A13,'Cdn Sel DE20'!$A$17:$H$18,8,FALSE))=TRUE,"0",VLOOKUP($A13,'Cdn Sel DE20'!$A$17:$H$18,8,FALSE))</f>
        <v>0</v>
      </c>
      <c r="K13" s="38">
        <f>IF(ISNA(VLOOKUP($A13,'Cdn Se DE21'!$A$17:$H$18,8,FALSE))=TRUE,0,VLOOKUP($A13,'Cdn Se DE21'!$A$17:$H$18,8,FALSE))</f>
        <v>0</v>
      </c>
      <c r="L13" s="38">
        <f>IF(ISNA(VLOOKUP($A13,'DV NorAm M JA15'!$A$17:$H$20,8,FALSE))=TRUE,0,VLOOKUP($A13,'DV NorAm M JA15'!$A$17:$H$20,8,FALSE))</f>
        <v>0</v>
      </c>
      <c r="M13" s="38">
        <f>IF(ISNA(VLOOKUP($A13,'DV NorAm DM J16'!$A$17:$H$20,8,FALSE))=TRUE,0,VLOOKUP($A13,'DV NorAm DM J16'!$A$17:$H$20,8,FALSE))</f>
        <v>0</v>
      </c>
      <c r="N13" s="38">
        <f>IF(ISNA(VLOOKUP($A13,'TT Beaver J24'!$A$17:$H$100,8,FALSE))=TRUE,0,VLOOKUP($A13,'TT Beaver J24'!$A$17:$H$100,8,FALSE))</f>
        <v>376.2339585389931</v>
      </c>
      <c r="O13" s="38">
        <f>IF(ISNA(VLOOKUP($A13,'Apex M J24'!$A$17:$H$24,8,FALSE))=TRUE,0,VLOOKUP($A13,'Apex M J24'!$A$17:$H$24,8,FALSE))</f>
        <v>0</v>
      </c>
      <c r="P13" s="38">
        <f>IF(ISNA(VLOOKUP($A13,'Apex DM J25'!$A$17:$H$23,8,FALSE))=TRUE,0,VLOOKUP($A13,'Apex DM J25'!$A$17:$H$23,8,FALSE))</f>
        <v>0</v>
      </c>
      <c r="Q13" s="38">
        <f>IF(ISNA(VLOOKUP($A13,'TT LSR JA25'!$A$17:$H$23,8,FALSE))=TRUE,0,VLOOKUP($A13,'TT LSR JA25'!$A$17:$H$23,8,FALSE))</f>
        <v>0</v>
      </c>
      <c r="R13" s="38">
        <f>IF(ISNA(VLOOKUP($A13,'COP CS M J31'!$A$17:$H$23,8,FALSE))=TRUE,0,VLOOKUP($A13,'COP CS M J31'!$A$17:$H$23,8,FALSE))</f>
        <v>0</v>
      </c>
      <c r="S13" s="38">
        <f>IF(ISNA(VLOOKUP($A13,'COP CS M FE1'!$A$17:$H$23,8,FALSE))=TRUE,0,VLOOKUP($A13,'COP CS M FE1'!$A$17:$H$23,8,FALSE))</f>
        <v>0</v>
      </c>
      <c r="T13" s="38">
        <f>IF(ISNA(VLOOKUP($A13,'TT Caledon'!$A$17:$H$30,8,FALSE))=TRUE,0,VLOOKUP($A13,'TT Caledon'!$A$17:$H$30,8,FALSE))</f>
        <v>428.39566929133855</v>
      </c>
      <c r="U13" s="38">
        <f>IF(ISNA(VLOOKUP($A13,'Spirit FE 8'!$A$17:$H$30,8,FALSE))=TRUE,0,VLOOKUP($A13,'Spirit FE 8'!$A$17:$H$30,8,FALSE))</f>
        <v>0</v>
      </c>
      <c r="V13" s="38">
        <f>IF(ISNA(VLOOKUP($A13,'CWG MO'!$A$17:$H$30,8,FALSE))=TRUE,0,VLOOKUP($A13,'CWG MO'!$A$17:$H$30,8,FALSE))</f>
        <v>0</v>
      </c>
      <c r="W13" s="38">
        <f>IF(ISNA(VLOOKUP($A13,'CWG DM'!$A$17:$H$30,8,FALSE))=TRUE,0,VLOOKUP($A13,'CWG DM'!$A$17:$H$30,8,FALSE))</f>
        <v>0</v>
      </c>
      <c r="X13" s="38">
        <f>IF(ISNA(VLOOKUP($A13,'TT HiddenV'!$A$17:$H$30,8,FALSE))=TRUE,0,VLOOKUP($A13,'TT HiddenV'!$A$17:$H$30,8,FALSE))</f>
        <v>478.94642537179715</v>
      </c>
      <c r="Y13" s="38">
        <f>IF(ISNA(VLOOKUP($A13,'ValCome MO'!$A$17:$H$30,8,FALSE))=TRUE,0,VLOOKUP($A13,'ValCome MO'!$A$17:$H$30,8,FALSE))</f>
        <v>0</v>
      </c>
      <c r="Z13" s="38">
        <f>IF(ISNA(VLOOKUP($A13,'ValCome DM'!$A$17:$H$30,8,FALSE))=TRUE,0,VLOOKUP($A13,'ValCome DM'!$A$17:$H$30,8,FALSE))</f>
        <v>0</v>
      </c>
      <c r="AA13" s="38">
        <f>IF(ISNA(VLOOKUP($A13,'Provincials MO'!$A$17:$H$30,8,FALSE))=TRUE,0,VLOOKUP($A13,'Provincials MO'!$A$17:$H$30,8,FALSE))</f>
        <v>292.13744903902153</v>
      </c>
      <c r="AB13" s="38">
        <f>IF(ISNA(VLOOKUP($A13,'Provincials DM'!$A$17:$H$27,8,FALSE))=TRUE,0,VLOOKUP($A13,'Provincials DM'!$A$17:$H$27,8,FALSE))</f>
        <v>507.2833333333334</v>
      </c>
      <c r="AC13" s="26"/>
      <c r="AD13" s="26"/>
      <c r="AE13" s="38">
        <f>IF(ISNA(VLOOKUP($A13,'Le Massif MO'!$A$17:$H$27,8,FALSE))=TRUE,0,VLOOKUP($A13,'Le Massif MO'!$A$17:$H$27,8,FALSE))</f>
        <v>428.1204787583848</v>
      </c>
      <c r="AF13" s="26"/>
      <c r="AG13" s="26"/>
      <c r="AH13" s="26"/>
      <c r="AI13" s="38">
        <f>IF(ISNA(VLOOKUP($A13,'Juniors MO'!$A$17:$H$27,8,FALSE))=TRUE,0,VLOOKUP($A13,'Juniors MO'!$A$17:$H$27,8,FALSE))</f>
        <v>0</v>
      </c>
    </row>
    <row r="14" spans="1:35" s="24" customFormat="1" ht="15">
      <c r="A14" s="145" t="s">
        <v>118</v>
      </c>
      <c r="B14" s="82"/>
      <c r="C14" s="83">
        <f t="shared" si="0"/>
        <v>9</v>
      </c>
      <c r="D14" s="37">
        <f t="shared" si="1"/>
        <v>9</v>
      </c>
      <c r="E14" s="49">
        <f t="shared" si="2"/>
        <v>487.11666666666673</v>
      </c>
      <c r="F14" s="49">
        <f t="shared" si="3"/>
        <v>398.31571402974373</v>
      </c>
      <c r="G14" s="49">
        <f t="shared" si="4"/>
        <v>345.96456692913387</v>
      </c>
      <c r="H14" s="37">
        <f t="shared" si="5"/>
        <v>1231.3969476255443</v>
      </c>
      <c r="I14" s="23"/>
      <c r="J14" s="38" t="str">
        <f>IF(ISNA(VLOOKUP($A14,'Cdn Sel DE20'!$A$17:$H$18,8,FALSE))=TRUE,"0",VLOOKUP($A14,'Cdn Sel DE20'!$A$17:$H$18,8,FALSE))</f>
        <v>0</v>
      </c>
      <c r="K14" s="38">
        <f>IF(ISNA(VLOOKUP($A14,'Cdn Se DE21'!$A$17:$H$18,8,FALSE))=TRUE,0,VLOOKUP($A14,'Cdn Se DE21'!$A$17:$H$18,8,FALSE))</f>
        <v>0</v>
      </c>
      <c r="L14" s="38">
        <f>IF(ISNA(VLOOKUP($A14,'DV NorAm M JA15'!$A$17:$H$20,8,FALSE))=TRUE,0,VLOOKUP($A14,'DV NorAm M JA15'!$A$17:$H$20,8,FALSE))</f>
        <v>0</v>
      </c>
      <c r="M14" s="38">
        <f>IF(ISNA(VLOOKUP($A14,'DV NorAm DM J16'!$A$17:$H$20,8,FALSE))=TRUE,0,VLOOKUP($A14,'DV NorAm DM J16'!$A$17:$H$20,8,FALSE))</f>
        <v>0</v>
      </c>
      <c r="N14" s="38">
        <f>IF(ISNA(VLOOKUP($A14,'TT Beaver J24'!$A$17:$H$100,8,FALSE))=TRUE,0,VLOOKUP($A14,'TT Beaver J24'!$A$17:$H$100,8,FALSE))</f>
        <v>113.40078973346495</v>
      </c>
      <c r="O14" s="38">
        <f>IF(ISNA(VLOOKUP($A14,'Apex M J24'!$A$17:$H$24,8,FALSE))=TRUE,0,VLOOKUP($A14,'Apex M J24'!$A$17:$H$24,8,FALSE))</f>
        <v>0</v>
      </c>
      <c r="P14" s="38">
        <f>IF(ISNA(VLOOKUP($A14,'Apex DM J25'!$A$17:$H$23,8,FALSE))=TRUE,0,VLOOKUP($A14,'Apex DM J25'!$A$17:$H$23,8,FALSE))</f>
        <v>0</v>
      </c>
      <c r="Q14" s="38">
        <f>IF(ISNA(VLOOKUP($A14,'TT LSR JA25'!$A$17:$H$23,8,FALSE))=TRUE,0,VLOOKUP($A14,'TT LSR JA25'!$A$17:$H$23,8,FALSE))</f>
        <v>0</v>
      </c>
      <c r="R14" s="38">
        <f>IF(ISNA(VLOOKUP($A14,'COP CS M J31'!$A$17:$H$23,8,FALSE))=TRUE,0,VLOOKUP($A14,'COP CS M J31'!$A$17:$H$23,8,FALSE))</f>
        <v>0</v>
      </c>
      <c r="S14" s="38">
        <f>IF(ISNA(VLOOKUP($A14,'COP CS M FE1'!$A$17:$H$23,8,FALSE))=TRUE,0,VLOOKUP($A14,'COP CS M FE1'!$A$17:$H$23,8,FALSE))</f>
        <v>0</v>
      </c>
      <c r="T14" s="38">
        <f>IF(ISNA(VLOOKUP($A14,'TT Caledon'!$A$17:$H$30,8,FALSE))=TRUE,0,VLOOKUP($A14,'TT Caledon'!$A$17:$H$30,8,FALSE))</f>
        <v>345.96456692913387</v>
      </c>
      <c r="U14" s="38">
        <f>IF(ISNA(VLOOKUP($A14,'Spirit FE 8'!$A$17:$H$30,8,FALSE))=TRUE,0,VLOOKUP($A14,'Spirit FE 8'!$A$17:$H$30,8,FALSE))</f>
        <v>0</v>
      </c>
      <c r="V14" s="38">
        <f>IF(ISNA(VLOOKUP($A14,'CWG MO'!$A$17:$H$30,8,FALSE))=TRUE,0,VLOOKUP($A14,'CWG MO'!$A$17:$H$30,8,FALSE))</f>
        <v>0</v>
      </c>
      <c r="W14" s="38">
        <f>IF(ISNA(VLOOKUP($A14,'CWG DM'!$A$17:$H$30,8,FALSE))=TRUE,0,VLOOKUP($A14,'CWG DM'!$A$17:$H$30,8,FALSE))</f>
        <v>0</v>
      </c>
      <c r="X14" s="38">
        <f>IF(ISNA(VLOOKUP($A14,'TT HiddenV'!$A$17:$H$30,8,FALSE))=TRUE,0,VLOOKUP($A14,'TT HiddenV'!$A$17:$H$30,8,FALSE))</f>
        <v>398.31571402974373</v>
      </c>
      <c r="Y14" s="38">
        <f>IF(ISNA(VLOOKUP($A14,'ValCome MO'!$A$17:$H$30,8,FALSE))=TRUE,0,VLOOKUP($A14,'ValCome MO'!$A$17:$H$30,8,FALSE))</f>
        <v>0</v>
      </c>
      <c r="Z14" s="38">
        <f>IF(ISNA(VLOOKUP($A14,'ValCome DM'!$A$17:$H$30,8,FALSE))=TRUE,0,VLOOKUP($A14,'ValCome DM'!$A$17:$H$30,8,FALSE))</f>
        <v>0</v>
      </c>
      <c r="AA14" s="38">
        <f>IF(ISNA(VLOOKUP($A14,'Provincials MO'!$A$17:$H$30,8,FALSE))=TRUE,0,VLOOKUP($A14,'Provincials MO'!$A$17:$H$30,8,FALSE))</f>
        <v>324.70394098233356</v>
      </c>
      <c r="AB14" s="38">
        <f>IF(ISNA(VLOOKUP($A14,'Provincials DM'!$A$17:$H$27,8,FALSE))=TRUE,0,VLOOKUP($A14,'Provincials DM'!$A$17:$H$27,8,FALSE))</f>
        <v>487.11666666666673</v>
      </c>
      <c r="AC14" s="26"/>
      <c r="AD14" s="26"/>
      <c r="AE14" s="38">
        <f>IF(ISNA(VLOOKUP($A14,'Le Massif MO'!$A$17:$H$27,8,FALSE))=TRUE,0,VLOOKUP($A14,'Le Massif MO'!$A$17:$H$27,8,FALSE))</f>
        <v>0</v>
      </c>
      <c r="AF14" s="26"/>
      <c r="AG14" s="26"/>
      <c r="AH14" s="26"/>
      <c r="AI14" s="38">
        <f>IF(ISNA(VLOOKUP($A14,'Juniors MO'!$A$17:$H$27,8,FALSE))=TRUE,0,VLOOKUP($A14,'Juniors MO'!$A$17:$H$27,8,FALSE))</f>
        <v>0</v>
      </c>
    </row>
    <row r="15" spans="1:35" s="24" customFormat="1" ht="15">
      <c r="A15" s="145" t="s">
        <v>117</v>
      </c>
      <c r="B15" s="82"/>
      <c r="C15" s="83">
        <f t="shared" si="0"/>
        <v>10</v>
      </c>
      <c r="D15" s="37">
        <f t="shared" si="1"/>
        <v>10</v>
      </c>
      <c r="E15" s="49">
        <f t="shared" si="2"/>
        <v>497.0166666666667</v>
      </c>
      <c r="F15" s="49">
        <f t="shared" si="3"/>
        <v>357.6975344593284</v>
      </c>
      <c r="G15" s="49">
        <f t="shared" si="4"/>
        <v>353.3416950367317</v>
      </c>
      <c r="H15" s="37">
        <f t="shared" si="5"/>
        <v>1208.0558961627266</v>
      </c>
      <c r="I15" s="23"/>
      <c r="J15" s="38" t="str">
        <f>IF(ISNA(VLOOKUP($A15,'Cdn Sel DE20'!$A$17:$H$18,8,FALSE))=TRUE,"0",VLOOKUP($A15,'Cdn Sel DE20'!$A$17:$H$18,8,FALSE))</f>
        <v>0</v>
      </c>
      <c r="K15" s="38">
        <f>IF(ISNA(VLOOKUP($A15,'Cdn Se DE21'!$A$17:$H$18,8,FALSE))=TRUE,0,VLOOKUP($A15,'Cdn Se DE21'!$A$17:$H$18,8,FALSE))</f>
        <v>0</v>
      </c>
      <c r="L15" s="38">
        <f>IF(ISNA(VLOOKUP($A15,'DV NorAm M JA15'!$A$17:$H$20,8,FALSE))=TRUE,0,VLOOKUP($A15,'DV NorAm M JA15'!$A$17:$H$20,8,FALSE))</f>
        <v>0</v>
      </c>
      <c r="M15" s="38">
        <f>IF(ISNA(VLOOKUP($A15,'DV NorAm DM J16'!$A$17:$H$20,8,FALSE))=TRUE,0,VLOOKUP($A15,'DV NorAm DM J16'!$A$17:$H$20,8,FALSE))</f>
        <v>0</v>
      </c>
      <c r="N15" s="38">
        <f>IF(ISNA(VLOOKUP($A15,'TT Beaver J24'!$A$17:$H$100,8,FALSE))=TRUE,0,VLOOKUP($A15,'TT Beaver J24'!$A$17:$H$100,8,FALSE))</f>
        <v>178.923988153998</v>
      </c>
      <c r="O15" s="38">
        <f>IF(ISNA(VLOOKUP($A15,'Apex M J24'!$A$17:$H$24,8,FALSE))=TRUE,0,VLOOKUP($A15,'Apex M J24'!$A$17:$H$24,8,FALSE))</f>
        <v>0</v>
      </c>
      <c r="P15" s="38">
        <f>IF(ISNA(VLOOKUP($A15,'Apex DM J25'!$A$17:$H$23,8,FALSE))=TRUE,0,VLOOKUP($A15,'Apex DM J25'!$A$17:$H$23,8,FALSE))</f>
        <v>0</v>
      </c>
      <c r="Q15" s="38">
        <f>IF(ISNA(VLOOKUP($A15,'TT LSR JA25'!$A$17:$H$23,8,FALSE))=TRUE,0,VLOOKUP($A15,'TT LSR JA25'!$A$17:$H$23,8,FALSE))</f>
        <v>0</v>
      </c>
      <c r="R15" s="38">
        <f>IF(ISNA(VLOOKUP($A15,'COP CS M J31'!$A$17:$H$23,8,FALSE))=TRUE,0,VLOOKUP($A15,'COP CS M J31'!$A$17:$H$23,8,FALSE))</f>
        <v>0</v>
      </c>
      <c r="S15" s="38">
        <f>IF(ISNA(VLOOKUP($A15,'COP CS M FE1'!$A$17:$H$23,8,FALSE))=TRUE,0,VLOOKUP($A15,'COP CS M FE1'!$A$17:$H$23,8,FALSE))</f>
        <v>0</v>
      </c>
      <c r="T15" s="38">
        <f>IF(ISNA(VLOOKUP($A15,'TT Caledon'!$A$17:$H$30,8,FALSE))=TRUE,0,VLOOKUP($A15,'TT Caledon'!$A$17:$H$30,8,FALSE))</f>
        <v>319.5538057742782</v>
      </c>
      <c r="U15" s="38">
        <f>IF(ISNA(VLOOKUP($A15,'Spirit FE 8'!$A$17:$H$30,8,FALSE))=TRUE,0,VLOOKUP($A15,'Spirit FE 8'!$A$17:$H$30,8,FALSE))</f>
        <v>0</v>
      </c>
      <c r="V15" s="38">
        <f>IF(ISNA(VLOOKUP($A15,'CWG MO'!$A$17:$H$30,8,FALSE))=TRUE,0,VLOOKUP($A15,'CWG MO'!$A$17:$H$30,8,FALSE))</f>
        <v>0</v>
      </c>
      <c r="W15" s="38">
        <f>IF(ISNA(VLOOKUP($A15,'CWG DM'!$A$17:$H$30,8,FALSE))=TRUE,0,VLOOKUP($A15,'CWG DM'!$A$17:$H$30,8,FALSE))</f>
        <v>0</v>
      </c>
      <c r="X15" s="38">
        <f>IF(ISNA(VLOOKUP($A15,'TT HiddenV'!$A$17:$H$30,8,FALSE))=TRUE,0,VLOOKUP($A15,'TT HiddenV'!$A$17:$H$30,8,FALSE))</f>
        <v>353.3416950367317</v>
      </c>
      <c r="Y15" s="38">
        <f>IF(ISNA(VLOOKUP($A15,'ValCome MO'!$A$17:$H$30,8,FALSE))=TRUE,0,VLOOKUP($A15,'ValCome MO'!$A$17:$H$30,8,FALSE))</f>
        <v>0</v>
      </c>
      <c r="Z15" s="38">
        <f>IF(ISNA(VLOOKUP($A15,'ValCome DM'!$A$17:$H$30,8,FALSE))=TRUE,0,VLOOKUP($A15,'ValCome DM'!$A$17:$H$30,8,FALSE))</f>
        <v>0</v>
      </c>
      <c r="AA15" s="38">
        <f>IF(ISNA(VLOOKUP($A15,'Provincials MO'!$A$17:$H$30,8,FALSE))=TRUE,0,VLOOKUP($A15,'Provincials MO'!$A$17:$H$30,8,FALSE))</f>
        <v>357.6975344593284</v>
      </c>
      <c r="AB15" s="38">
        <f>IF(ISNA(VLOOKUP($A15,'Provincials DM'!$A$17:$H$27,8,FALSE))=TRUE,0,VLOOKUP($A15,'Provincials DM'!$A$17:$H$27,8,FALSE))</f>
        <v>497.0166666666667</v>
      </c>
      <c r="AC15" s="26"/>
      <c r="AD15" s="26"/>
      <c r="AE15" s="38">
        <f>IF(ISNA(VLOOKUP($A15,'Le Massif MO'!$A$17:$H$27,8,FALSE))=TRUE,0,VLOOKUP($A15,'Le Massif MO'!$A$17:$H$27,8,FALSE))</f>
        <v>0</v>
      </c>
      <c r="AF15" s="26"/>
      <c r="AG15" s="26"/>
      <c r="AH15" s="26"/>
      <c r="AI15" s="38">
        <f>IF(ISNA(VLOOKUP($A15,'Juniors MO'!$A$17:$H$27,8,FALSE))=TRUE,0,VLOOKUP($A15,'Juniors MO'!$A$17:$H$27,8,FALSE))</f>
        <v>0</v>
      </c>
    </row>
    <row r="16" spans="1:35" s="24" customFormat="1" ht="15">
      <c r="A16" s="147" t="s">
        <v>144</v>
      </c>
      <c r="B16" s="82"/>
      <c r="C16" s="83">
        <f t="shared" si="0"/>
        <v>11</v>
      </c>
      <c r="D16" s="37">
        <f t="shared" si="1"/>
        <v>11</v>
      </c>
      <c r="E16" s="49">
        <f t="shared" si="2"/>
        <v>500</v>
      </c>
      <c r="F16" s="49">
        <f t="shared" si="3"/>
        <v>468.7900812312954</v>
      </c>
      <c r="G16" s="49">
        <f t="shared" si="4"/>
        <v>0</v>
      </c>
      <c r="H16" s="37">
        <f t="shared" si="5"/>
        <v>968.7900812312954</v>
      </c>
      <c r="I16" s="23"/>
      <c r="J16" s="38" t="str">
        <f>IF(ISNA(VLOOKUP($A16,'Cdn Sel DE20'!$A$17:$H$18,8,FALSE))=TRUE,"0",VLOOKUP($A16,'Cdn Sel DE20'!$A$17:$H$18,8,FALSE))</f>
        <v>0</v>
      </c>
      <c r="K16" s="38">
        <f>IF(ISNA(VLOOKUP($A16,'Cdn Se DE21'!$A$17:$H$18,8,FALSE))=TRUE,0,VLOOKUP($A16,'Cdn Se DE21'!$A$17:$H$18,8,FALSE))</f>
        <v>0</v>
      </c>
      <c r="L16" s="38">
        <f>IF(ISNA(VLOOKUP($A16,'DV NorAm M JA15'!$A$17:$H$20,8,FALSE))=TRUE,0,VLOOKUP($A16,'DV NorAm M JA15'!$A$17:$H$20,8,FALSE))</f>
        <v>0</v>
      </c>
      <c r="M16" s="38">
        <f>IF(ISNA(VLOOKUP($A16,'DV NorAm DM J16'!$A$17:$H$20,8,FALSE))=TRUE,0,VLOOKUP($A16,'DV NorAm DM J16'!$A$17:$H$20,8,FALSE))</f>
        <v>0</v>
      </c>
      <c r="N16" s="38">
        <f>IF(ISNA(VLOOKUP($A16,'TT Beaver J24'!$A$17:$H$100,8,FALSE))=TRUE,0,VLOOKUP($A16,'TT Beaver J24'!$A$17:$H$100,8,FALSE))</f>
        <v>0</v>
      </c>
      <c r="O16" s="38">
        <f>IF(ISNA(VLOOKUP($A16,'Apex M J24'!$A$17:$H$24,8,FALSE))=TRUE,0,VLOOKUP($A16,'Apex M J24'!$A$17:$H$24,8,FALSE))</f>
        <v>0</v>
      </c>
      <c r="P16" s="38">
        <f>IF(ISNA(VLOOKUP($A16,'Apex DM J25'!$A$17:$H$23,8,FALSE))=TRUE,0,VLOOKUP($A16,'Apex DM J25'!$A$17:$H$23,8,FALSE))</f>
        <v>0</v>
      </c>
      <c r="Q16" s="38">
        <f>IF(ISNA(VLOOKUP($A16,'TT LSR JA25'!$A$17:$H$23,8,FALSE))=TRUE,0,VLOOKUP($A16,'TT LSR JA25'!$A$17:$H$23,8,FALSE))</f>
        <v>468.7900812312954</v>
      </c>
      <c r="R16" s="38">
        <f>IF(ISNA(VLOOKUP($A16,'COP CS M J31'!$A$17:$H$23,8,FALSE))=TRUE,0,VLOOKUP($A16,'COP CS M J31'!$A$17:$H$23,8,FALSE))</f>
        <v>0</v>
      </c>
      <c r="S16" s="38">
        <f>IF(ISNA(VLOOKUP($A16,'COP CS M FE1'!$A$17:$H$23,8,FALSE))=TRUE,0,VLOOKUP($A16,'COP CS M FE1'!$A$17:$H$23,8,FALSE))</f>
        <v>0</v>
      </c>
      <c r="T16" s="38">
        <f>IF(ISNA(VLOOKUP($A16,'TT Caledon'!$A$17:$H$30,8,FALSE))=TRUE,0,VLOOKUP($A16,'TT Caledon'!$A$17:$H$30,8,FALSE))</f>
        <v>0</v>
      </c>
      <c r="U16" s="38">
        <f>IF(ISNA(VLOOKUP($A16,'Spirit FE 8'!$A$17:$H$30,8,FALSE))=TRUE,0,VLOOKUP($A16,'Spirit FE 8'!$A$17:$H$30,8,FALSE))</f>
        <v>500</v>
      </c>
      <c r="V16" s="38">
        <f>IF(ISNA(VLOOKUP($A16,'CWG MO'!$A$17:$H$30,8,FALSE))=TRUE,0,VLOOKUP($A16,'CWG MO'!$A$17:$H$30,8,FALSE))</f>
        <v>0</v>
      </c>
      <c r="W16" s="38">
        <f>IF(ISNA(VLOOKUP($A16,'CWG DM'!$A$17:$H$30,8,FALSE))=TRUE,0,VLOOKUP($A16,'CWG DM'!$A$17:$H$30,8,FALSE))</f>
        <v>0</v>
      </c>
      <c r="X16" s="38">
        <f>IF(ISNA(VLOOKUP($A16,'TT HiddenV'!$A$17:$H$30,8,FALSE))=TRUE,0,VLOOKUP($A16,'TT HiddenV'!$A$17:$H$30,8,FALSE))</f>
        <v>0</v>
      </c>
      <c r="Y16" s="38">
        <f>IF(ISNA(VLOOKUP($A16,'ValCome MO'!$A$17:$H$30,8,FALSE))=TRUE,0,VLOOKUP($A16,'ValCome MO'!$A$17:$H$30,8,FALSE))</f>
        <v>0</v>
      </c>
      <c r="Z16" s="38">
        <f>IF(ISNA(VLOOKUP($A16,'ValCome DM'!$A$17:$H$30,8,FALSE))=TRUE,0,VLOOKUP($A16,'ValCome DM'!$A$17:$H$30,8,FALSE))</f>
        <v>0</v>
      </c>
      <c r="AA16" s="38">
        <f>IF(ISNA(VLOOKUP($A16,'Provincials MO'!$A$17:$H$30,8,FALSE))=TRUE,0,VLOOKUP($A16,'Provincials MO'!$A$17:$H$30,8,FALSE))</f>
        <v>0</v>
      </c>
      <c r="AB16" s="38">
        <f>IF(ISNA(VLOOKUP($A16,'Provincials DM'!$A$17:$H$27,8,FALSE))=TRUE,0,VLOOKUP($A16,'Provincials DM'!$A$17:$H$27,8,FALSE))</f>
        <v>0</v>
      </c>
      <c r="AC16" s="26"/>
      <c r="AD16" s="26"/>
      <c r="AE16" s="38">
        <f>IF(ISNA(VLOOKUP($A16,'Le Massif MO'!$A$17:$H$27,8,FALSE))=TRUE,0,VLOOKUP($A16,'Le Massif MO'!$A$17:$H$27,8,FALSE))</f>
        <v>0</v>
      </c>
      <c r="AF16" s="26"/>
      <c r="AG16" s="26"/>
      <c r="AH16" s="26"/>
      <c r="AI16" s="38">
        <f>IF(ISNA(VLOOKUP($A16,'Juniors MO'!$A$17:$H$27,8,FALSE))=TRUE,0,VLOOKUP($A16,'Juniors MO'!$A$17:$H$27,8,FALSE))</f>
        <v>0</v>
      </c>
    </row>
    <row r="17" spans="1:35" s="24" customFormat="1" ht="15">
      <c r="A17" s="147" t="s">
        <v>143</v>
      </c>
      <c r="B17" s="82"/>
      <c r="C17" s="83">
        <f t="shared" si="0"/>
        <v>12</v>
      </c>
      <c r="D17" s="37">
        <f t="shared" si="1"/>
        <v>12</v>
      </c>
      <c r="E17" s="49">
        <f t="shared" si="2"/>
        <v>418.8442211055277</v>
      </c>
      <c r="F17" s="49">
        <f t="shared" si="3"/>
        <v>415.455322787516</v>
      </c>
      <c r="G17" s="49">
        <f t="shared" si="4"/>
        <v>0</v>
      </c>
      <c r="H17" s="37">
        <f t="shared" si="5"/>
        <v>834.2995438930437</v>
      </c>
      <c r="I17" s="23"/>
      <c r="J17" s="38" t="str">
        <f>IF(ISNA(VLOOKUP($A17,'Cdn Sel DE20'!$A$17:$H$18,8,FALSE))=TRUE,"0",VLOOKUP($A17,'Cdn Sel DE20'!$A$17:$H$18,8,FALSE))</f>
        <v>0</v>
      </c>
      <c r="K17" s="38">
        <f>IF(ISNA(VLOOKUP($A17,'Cdn Se DE21'!$A$17:$H$18,8,FALSE))=TRUE,0,VLOOKUP($A17,'Cdn Se DE21'!$A$17:$H$18,8,FALSE))</f>
        <v>0</v>
      </c>
      <c r="L17" s="38">
        <f>IF(ISNA(VLOOKUP($A17,'DV NorAm M JA15'!$A$17:$H$20,8,FALSE))=TRUE,0,VLOOKUP($A17,'DV NorAm M JA15'!$A$17:$H$20,8,FALSE))</f>
        <v>0</v>
      </c>
      <c r="M17" s="38">
        <f>IF(ISNA(VLOOKUP($A17,'DV NorAm DM J16'!$A$17:$H$20,8,FALSE))=TRUE,0,VLOOKUP($A17,'DV NorAm DM J16'!$A$17:$H$20,8,FALSE))</f>
        <v>0</v>
      </c>
      <c r="N17" s="38">
        <f>IF(ISNA(VLOOKUP($A17,'TT Beaver J24'!$A$17:$H$100,8,FALSE))=TRUE,0,VLOOKUP($A17,'TT Beaver J24'!$A$17:$H$100,8,FALSE))</f>
        <v>0</v>
      </c>
      <c r="O17" s="38">
        <f>IF(ISNA(VLOOKUP($A17,'Apex M J24'!$A$17:$H$24,8,FALSE))=TRUE,0,VLOOKUP($A17,'Apex M J24'!$A$17:$H$24,8,FALSE))</f>
        <v>0</v>
      </c>
      <c r="P17" s="38">
        <f>IF(ISNA(VLOOKUP($A17,'Apex DM J25'!$A$17:$H$23,8,FALSE))=TRUE,0,VLOOKUP($A17,'Apex DM J25'!$A$17:$H$23,8,FALSE))</f>
        <v>0</v>
      </c>
      <c r="Q17" s="38">
        <f>IF(ISNA(VLOOKUP($A17,'TT LSR JA25'!$A$17:$H$23,8,FALSE))=TRUE,0,VLOOKUP($A17,'TT LSR JA25'!$A$17:$H$23,8,FALSE))</f>
        <v>415.455322787516</v>
      </c>
      <c r="R17" s="38">
        <f>IF(ISNA(VLOOKUP($A17,'COP CS M J31'!$A$17:$H$23,8,FALSE))=TRUE,0,VLOOKUP($A17,'COP CS M J31'!$A$17:$H$23,8,FALSE))</f>
        <v>0</v>
      </c>
      <c r="S17" s="38">
        <f>IF(ISNA(VLOOKUP($A17,'COP CS M FE1'!$A$17:$H$23,8,FALSE))=TRUE,0,VLOOKUP($A17,'COP CS M FE1'!$A$17:$H$23,8,FALSE))</f>
        <v>0</v>
      </c>
      <c r="T17" s="38">
        <f>IF(ISNA(VLOOKUP($A17,'TT Caledon'!$A$17:$H$30,8,FALSE))=TRUE,0,VLOOKUP($A17,'TT Caledon'!$A$17:$H$30,8,FALSE))</f>
        <v>0</v>
      </c>
      <c r="U17" s="38">
        <f>IF(ISNA(VLOOKUP($A17,'Spirit FE 8'!$A$17:$H$30,8,FALSE))=TRUE,0,VLOOKUP($A17,'Spirit FE 8'!$A$17:$H$30,8,FALSE))</f>
        <v>418.8442211055277</v>
      </c>
      <c r="V17" s="38">
        <f>IF(ISNA(VLOOKUP($A17,'CWG MO'!$A$17:$H$30,8,FALSE))=TRUE,0,VLOOKUP($A17,'CWG MO'!$A$17:$H$30,8,FALSE))</f>
        <v>0</v>
      </c>
      <c r="W17" s="38">
        <f>IF(ISNA(VLOOKUP($A17,'CWG DM'!$A$17:$H$30,8,FALSE))=TRUE,0,VLOOKUP($A17,'CWG DM'!$A$17:$H$30,8,FALSE))</f>
        <v>0</v>
      </c>
      <c r="X17" s="38">
        <f>IF(ISNA(VLOOKUP($A17,'TT HiddenV'!$A$17:$H$30,8,FALSE))=TRUE,0,VLOOKUP($A17,'TT HiddenV'!$A$17:$H$30,8,FALSE))</f>
        <v>0</v>
      </c>
      <c r="Y17" s="38">
        <f>IF(ISNA(VLOOKUP($A17,'ValCome MO'!$A$17:$H$30,8,FALSE))=TRUE,0,VLOOKUP($A17,'ValCome MO'!$A$17:$H$30,8,FALSE))</f>
        <v>0</v>
      </c>
      <c r="Z17" s="38">
        <f>IF(ISNA(VLOOKUP($A17,'ValCome DM'!$A$17:$H$30,8,FALSE))=TRUE,0,VLOOKUP($A17,'ValCome DM'!$A$17:$H$30,8,FALSE))</f>
        <v>0</v>
      </c>
      <c r="AA17" s="38">
        <f>IF(ISNA(VLOOKUP($A17,'Provincials MO'!$A$17:$H$30,8,FALSE))=TRUE,0,VLOOKUP($A17,'Provincials MO'!$A$17:$H$30,8,FALSE))</f>
        <v>0</v>
      </c>
      <c r="AB17" s="38">
        <f>IF(ISNA(VLOOKUP($A17,'Provincials DM'!$A$17:$H$27,8,FALSE))=TRUE,0,VLOOKUP($A17,'Provincials DM'!$A$17:$H$27,8,FALSE))</f>
        <v>0</v>
      </c>
      <c r="AC17" s="26"/>
      <c r="AD17" s="26"/>
      <c r="AE17" s="38">
        <f>IF(ISNA(VLOOKUP($A17,'Le Massif MO'!$A$17:$H$27,8,FALSE))=TRUE,0,VLOOKUP($A17,'Le Massif MO'!$A$17:$H$27,8,FALSE))</f>
        <v>0</v>
      </c>
      <c r="AF17" s="26"/>
      <c r="AG17" s="26"/>
      <c r="AH17" s="26"/>
      <c r="AI17" s="38">
        <f>IF(ISNA(VLOOKUP($A17,'Juniors MO'!$A$17:$H$27,8,FALSE))=TRUE,0,VLOOKUP($A17,'Juniors MO'!$A$17:$H$27,8,FALSE))</f>
        <v>0</v>
      </c>
    </row>
    <row r="18" spans="1:35" s="24" customFormat="1" ht="15">
      <c r="A18" s="147" t="s">
        <v>142</v>
      </c>
      <c r="B18" s="82"/>
      <c r="C18" s="83">
        <f t="shared" si="0"/>
        <v>13</v>
      </c>
      <c r="D18" s="37">
        <f t="shared" si="1"/>
        <v>13</v>
      </c>
      <c r="E18" s="49">
        <f t="shared" si="2"/>
        <v>484.92945703292</v>
      </c>
      <c r="F18" s="49">
        <f t="shared" si="3"/>
        <v>323.36683417085425</v>
      </c>
      <c r="G18" s="49">
        <f t="shared" si="4"/>
        <v>0</v>
      </c>
      <c r="H18" s="37">
        <f t="shared" si="5"/>
        <v>808.2962912037742</v>
      </c>
      <c r="I18" s="23"/>
      <c r="J18" s="38" t="str">
        <f>IF(ISNA(VLOOKUP($A18,'Cdn Sel DE20'!$A$17:$H$18,8,FALSE))=TRUE,"0",VLOOKUP($A18,'Cdn Sel DE20'!$A$17:$H$18,8,FALSE))</f>
        <v>0</v>
      </c>
      <c r="K18" s="38">
        <f>IF(ISNA(VLOOKUP($A18,'Cdn Se DE21'!$A$17:$H$18,8,FALSE))=TRUE,0,VLOOKUP($A18,'Cdn Se DE21'!$A$17:$H$18,8,FALSE))</f>
        <v>0</v>
      </c>
      <c r="L18" s="38">
        <f>IF(ISNA(VLOOKUP($A18,'DV NorAm M JA15'!$A$17:$H$20,8,FALSE))=TRUE,0,VLOOKUP($A18,'DV NorAm M JA15'!$A$17:$H$20,8,FALSE))</f>
        <v>0</v>
      </c>
      <c r="M18" s="38">
        <f>IF(ISNA(VLOOKUP($A18,'DV NorAm DM J16'!$A$17:$H$20,8,FALSE))=TRUE,0,VLOOKUP($A18,'DV NorAm DM J16'!$A$17:$H$20,8,FALSE))</f>
        <v>0</v>
      </c>
      <c r="N18" s="38">
        <f>IF(ISNA(VLOOKUP($A18,'TT Beaver J24'!$A$17:$H$100,8,FALSE))=TRUE,0,VLOOKUP($A18,'TT Beaver J24'!$A$17:$H$100,8,FALSE))</f>
        <v>0</v>
      </c>
      <c r="O18" s="38">
        <f>IF(ISNA(VLOOKUP($A18,'Apex M J24'!$A$17:$H$24,8,FALSE))=TRUE,0,VLOOKUP($A18,'Apex M J24'!$A$17:$H$24,8,FALSE))</f>
        <v>0</v>
      </c>
      <c r="P18" s="38">
        <f>IF(ISNA(VLOOKUP($A18,'Apex DM J25'!$A$17:$H$23,8,FALSE))=TRUE,0,VLOOKUP($A18,'Apex DM J25'!$A$17:$H$23,8,FALSE))</f>
        <v>0</v>
      </c>
      <c r="Q18" s="38">
        <f>IF(ISNA(VLOOKUP($A18,'TT LSR JA25'!$A$17:$H$23,8,FALSE))=TRUE,0,VLOOKUP($A18,'TT LSR JA25'!$A$17:$H$23,8,FALSE))</f>
        <v>484.92945703292</v>
      </c>
      <c r="R18" s="38">
        <f>IF(ISNA(VLOOKUP($A18,'COP CS M J31'!$A$17:$H$23,8,FALSE))=TRUE,0,VLOOKUP($A18,'COP CS M J31'!$A$17:$H$23,8,FALSE))</f>
        <v>0</v>
      </c>
      <c r="S18" s="38">
        <f>IF(ISNA(VLOOKUP($A18,'COP CS M FE1'!$A$17:$H$23,8,FALSE))=TRUE,0,VLOOKUP($A18,'COP CS M FE1'!$A$17:$H$23,8,FALSE))</f>
        <v>0</v>
      </c>
      <c r="T18" s="38">
        <f>IF(ISNA(VLOOKUP($A18,'TT Caledon'!$A$17:$H$30,8,FALSE))=TRUE,0,VLOOKUP($A18,'TT Caledon'!$A$17:$H$30,8,FALSE))</f>
        <v>0</v>
      </c>
      <c r="U18" s="38">
        <f>IF(ISNA(VLOOKUP($A18,'Spirit FE 8'!$A$17:$H$30,8,FALSE))=TRUE,0,VLOOKUP($A18,'Spirit FE 8'!$A$17:$H$30,8,FALSE))</f>
        <v>323.36683417085425</v>
      </c>
      <c r="V18" s="38">
        <f>IF(ISNA(VLOOKUP($A18,'CWG MO'!$A$17:$H$30,8,FALSE))=TRUE,0,VLOOKUP($A18,'CWG MO'!$A$17:$H$30,8,FALSE))</f>
        <v>0</v>
      </c>
      <c r="W18" s="38">
        <f>IF(ISNA(VLOOKUP($A18,'CWG DM'!$A$17:$H$30,8,FALSE))=TRUE,0,VLOOKUP($A18,'CWG DM'!$A$17:$H$30,8,FALSE))</f>
        <v>0</v>
      </c>
      <c r="X18" s="38">
        <f>IF(ISNA(VLOOKUP($A18,'TT HiddenV'!$A$17:$H$30,8,FALSE))=TRUE,0,VLOOKUP($A18,'TT HiddenV'!$A$17:$H$30,8,FALSE))</f>
        <v>0</v>
      </c>
      <c r="Y18" s="38">
        <f>IF(ISNA(VLOOKUP($A18,'ValCome MO'!$A$17:$H$30,8,FALSE))=TRUE,0,VLOOKUP($A18,'ValCome MO'!$A$17:$H$30,8,FALSE))</f>
        <v>0</v>
      </c>
      <c r="Z18" s="38">
        <f>IF(ISNA(VLOOKUP($A18,'ValCome DM'!$A$17:$H$30,8,FALSE))=TRUE,0,VLOOKUP($A18,'ValCome DM'!$A$17:$H$30,8,FALSE))</f>
        <v>0</v>
      </c>
      <c r="AA18" s="38">
        <f>IF(ISNA(VLOOKUP($A18,'Provincials MO'!$A$17:$H$30,8,FALSE))=TRUE,0,VLOOKUP($A18,'Provincials MO'!$A$17:$H$30,8,FALSE))</f>
        <v>0</v>
      </c>
      <c r="AB18" s="38">
        <f>IF(ISNA(VLOOKUP($A18,'Provincials DM'!$A$17:$H$27,8,FALSE))=TRUE,0,VLOOKUP($A18,'Provincials DM'!$A$17:$H$27,8,FALSE))</f>
        <v>0</v>
      </c>
      <c r="AC18" s="26"/>
      <c r="AD18" s="26"/>
      <c r="AE18" s="38">
        <f>IF(ISNA(VLOOKUP($A18,'Le Massif MO'!$A$17:$H$27,8,FALSE))=TRUE,0,VLOOKUP($A18,'Le Massif MO'!$A$17:$H$27,8,FALSE))</f>
        <v>0</v>
      </c>
      <c r="AF18" s="26"/>
      <c r="AG18" s="26"/>
      <c r="AH18" s="26"/>
      <c r="AI18" s="38">
        <f>IF(ISNA(VLOOKUP($A18,'Juniors MO'!$A$17:$H$27,8,FALSE))=TRUE,0,VLOOKUP($A18,'Juniors MO'!$A$17:$H$27,8,FALSE))</f>
        <v>0</v>
      </c>
    </row>
    <row r="19" spans="1:35" s="24" customFormat="1" ht="15">
      <c r="A19" s="145" t="s">
        <v>128</v>
      </c>
      <c r="B19" s="82"/>
      <c r="C19" s="83">
        <f t="shared" si="0"/>
        <v>14</v>
      </c>
      <c r="D19" s="37">
        <f t="shared" si="1"/>
        <v>14</v>
      </c>
      <c r="E19" s="49">
        <f t="shared" si="2"/>
        <v>477.40000000000003</v>
      </c>
      <c r="F19" s="49">
        <f t="shared" si="3"/>
        <v>163.25956125024268</v>
      </c>
      <c r="G19" s="49">
        <f t="shared" si="4"/>
        <v>138.69750656167977</v>
      </c>
      <c r="H19" s="37">
        <f t="shared" si="5"/>
        <v>779.3570678119225</v>
      </c>
      <c r="I19" s="23"/>
      <c r="J19" s="38" t="str">
        <f>IF(ISNA(VLOOKUP($A19,'Cdn Sel DE20'!$A$17:$H$18,8,FALSE))=TRUE,"0",VLOOKUP($A19,'Cdn Sel DE20'!$A$17:$H$18,8,FALSE))</f>
        <v>0</v>
      </c>
      <c r="K19" s="38">
        <f>IF(ISNA(VLOOKUP($A19,'Cdn Se DE21'!$A$17:$H$18,8,FALSE))=TRUE,0,VLOOKUP($A19,'Cdn Se DE21'!$A$17:$H$18,8,FALSE))</f>
        <v>0</v>
      </c>
      <c r="L19" s="38">
        <f>IF(ISNA(VLOOKUP($A19,'DV NorAm M JA15'!$A$17:$H$20,8,FALSE))=TRUE,0,VLOOKUP($A19,'DV NorAm M JA15'!$A$17:$H$20,8,FALSE))</f>
        <v>0</v>
      </c>
      <c r="M19" s="38">
        <f>IF(ISNA(VLOOKUP($A19,'DV NorAm DM J16'!$A$17:$H$20,8,FALSE))=TRUE,0,VLOOKUP($A19,'DV NorAm DM J16'!$A$17:$H$20,8,FALSE))</f>
        <v>0</v>
      </c>
      <c r="N19" s="38">
        <f>IF(ISNA(VLOOKUP($A19,'TT Beaver J24'!$A$17:$H$100,8,FALSE))=TRUE,0,VLOOKUP($A19,'TT Beaver J24'!$A$17:$H$100,8,FALSE))</f>
        <v>0</v>
      </c>
      <c r="O19" s="38">
        <f>IF(ISNA(VLOOKUP($A19,'Apex M J24'!$A$17:$H$24,8,FALSE))=TRUE,0,VLOOKUP($A19,'Apex M J24'!$A$17:$H$24,8,FALSE))</f>
        <v>0</v>
      </c>
      <c r="P19" s="38">
        <f>IF(ISNA(VLOOKUP($A19,'Apex DM J25'!$A$17:$H$23,8,FALSE))=TRUE,0,VLOOKUP($A19,'Apex DM J25'!$A$17:$H$23,8,FALSE))</f>
        <v>0</v>
      </c>
      <c r="Q19" s="38">
        <f>IF(ISNA(VLOOKUP($A19,'TT LSR JA25'!$A$17:$H$23,8,FALSE))=TRUE,0,VLOOKUP($A19,'TT LSR JA25'!$A$17:$H$23,8,FALSE))</f>
        <v>0</v>
      </c>
      <c r="R19" s="38">
        <f>IF(ISNA(VLOOKUP($A19,'COP CS M J31'!$A$17:$H$23,8,FALSE))=TRUE,0,VLOOKUP($A19,'COP CS M J31'!$A$17:$H$23,8,FALSE))</f>
        <v>0</v>
      </c>
      <c r="S19" s="38">
        <f>IF(ISNA(VLOOKUP($A19,'COP CS M FE1'!$A$17:$H$23,8,FALSE))=TRUE,0,VLOOKUP($A19,'COP CS M FE1'!$A$17:$H$23,8,FALSE))</f>
        <v>0</v>
      </c>
      <c r="T19" s="38">
        <f>IF(ISNA(VLOOKUP($A19,'TT Caledon'!$A$17:$H$30,8,FALSE))=TRUE,0,VLOOKUP($A19,'TT Caledon'!$A$17:$H$30,8,FALSE))</f>
        <v>138.69750656167977</v>
      </c>
      <c r="U19" s="38">
        <f>IF(ISNA(VLOOKUP($A19,'Spirit FE 8'!$A$17:$H$30,8,FALSE))=TRUE,0,VLOOKUP($A19,'Spirit FE 8'!$A$17:$H$30,8,FALSE))</f>
        <v>0</v>
      </c>
      <c r="V19" s="38">
        <f>IF(ISNA(VLOOKUP($A19,'CWG MO'!$A$17:$H$30,8,FALSE))=TRUE,0,VLOOKUP($A19,'CWG MO'!$A$17:$H$30,8,FALSE))</f>
        <v>0</v>
      </c>
      <c r="W19" s="38">
        <f>IF(ISNA(VLOOKUP($A19,'CWG DM'!$A$17:$H$30,8,FALSE))=TRUE,0,VLOOKUP($A19,'CWG DM'!$A$17:$H$30,8,FALSE))</f>
        <v>0</v>
      </c>
      <c r="X19" s="38">
        <f>IF(ISNA(VLOOKUP($A19,'TT HiddenV'!$A$17:$H$30,8,FALSE))=TRUE,0,VLOOKUP($A19,'TT HiddenV'!$A$17:$H$30,8,FALSE))</f>
        <v>0</v>
      </c>
      <c r="Y19" s="38">
        <f>IF(ISNA(VLOOKUP($A19,'ValCome MO'!$A$17:$H$30,8,FALSE))=TRUE,0,VLOOKUP($A19,'ValCome MO'!$A$17:$H$30,8,FALSE))</f>
        <v>0</v>
      </c>
      <c r="Z19" s="38">
        <f>IF(ISNA(VLOOKUP($A19,'ValCome DM'!$A$17:$H$30,8,FALSE))=TRUE,0,VLOOKUP($A19,'ValCome DM'!$A$17:$H$30,8,FALSE))</f>
        <v>0</v>
      </c>
      <c r="AA19" s="38">
        <f>IF(ISNA(VLOOKUP($A19,'Provincials MO'!$A$17:$H$30,8,FALSE))=TRUE,0,VLOOKUP($A19,'Provincials MO'!$A$17:$H$30,8,FALSE))</f>
        <v>163.25956125024268</v>
      </c>
      <c r="AB19" s="38">
        <f>IF(ISNA(VLOOKUP($A19,'Provincials DM'!$A$17:$H$27,8,FALSE))=TRUE,0,VLOOKUP($A19,'Provincials DM'!$A$17:$H$27,8,FALSE))</f>
        <v>477.40000000000003</v>
      </c>
      <c r="AC19" s="26"/>
      <c r="AD19" s="26"/>
      <c r="AE19" s="38">
        <f>IF(ISNA(VLOOKUP($A19,'Le Massif MO'!$A$17:$H$27,8,FALSE))=TRUE,0,VLOOKUP($A19,'Le Massif MO'!$A$17:$H$27,8,FALSE))</f>
        <v>0</v>
      </c>
      <c r="AF19" s="26"/>
      <c r="AG19" s="26"/>
      <c r="AH19" s="26"/>
      <c r="AI19" s="38">
        <f>IF(ISNA(VLOOKUP($A19,'Juniors MO'!$A$17:$H$27,8,FALSE))=TRUE,0,VLOOKUP($A19,'Juniors MO'!$A$17:$H$27,8,FALSE))</f>
        <v>0</v>
      </c>
    </row>
    <row r="20" spans="1:35" s="24" customFormat="1" ht="15">
      <c r="A20" s="147" t="s">
        <v>145</v>
      </c>
      <c r="B20" s="82"/>
      <c r="C20" s="83">
        <f t="shared" si="0"/>
        <v>15</v>
      </c>
      <c r="D20" s="37">
        <f t="shared" si="1"/>
        <v>15</v>
      </c>
      <c r="E20" s="49">
        <f t="shared" si="2"/>
        <v>500</v>
      </c>
      <c r="F20" s="49">
        <f t="shared" si="3"/>
        <v>275.3768844221106</v>
      </c>
      <c r="G20" s="49">
        <f t="shared" si="4"/>
        <v>0</v>
      </c>
      <c r="H20" s="37">
        <f t="shared" si="5"/>
        <v>775.3768844221106</v>
      </c>
      <c r="I20" s="23"/>
      <c r="J20" s="38" t="str">
        <f>IF(ISNA(VLOOKUP($A20,'Cdn Sel DE20'!$A$17:$H$18,8,FALSE))=TRUE,"0",VLOOKUP($A20,'Cdn Sel DE20'!$A$17:$H$18,8,FALSE))</f>
        <v>0</v>
      </c>
      <c r="K20" s="38">
        <f>IF(ISNA(VLOOKUP($A20,'Cdn Se DE21'!$A$17:$H$18,8,FALSE))=TRUE,0,VLOOKUP($A20,'Cdn Se DE21'!$A$17:$H$18,8,FALSE))</f>
        <v>0</v>
      </c>
      <c r="L20" s="38">
        <f>IF(ISNA(VLOOKUP($A20,'DV NorAm M JA15'!$A$17:$H$20,8,FALSE))=TRUE,0,VLOOKUP($A20,'DV NorAm M JA15'!$A$17:$H$20,8,FALSE))</f>
        <v>0</v>
      </c>
      <c r="M20" s="38">
        <f>IF(ISNA(VLOOKUP($A20,'DV NorAm DM J16'!$A$17:$H$20,8,FALSE))=TRUE,0,VLOOKUP($A20,'DV NorAm DM J16'!$A$17:$H$20,8,FALSE))</f>
        <v>0</v>
      </c>
      <c r="N20" s="38">
        <f>IF(ISNA(VLOOKUP($A20,'TT Beaver J24'!$A$17:$H$100,8,FALSE))=TRUE,0,VLOOKUP($A20,'TT Beaver J24'!$A$17:$H$100,8,FALSE))</f>
        <v>0</v>
      </c>
      <c r="O20" s="38">
        <f>IF(ISNA(VLOOKUP($A20,'Apex M J24'!$A$17:$H$24,8,FALSE))=TRUE,0,VLOOKUP($A20,'Apex M J24'!$A$17:$H$24,8,FALSE))</f>
        <v>0</v>
      </c>
      <c r="P20" s="38">
        <f>IF(ISNA(VLOOKUP($A20,'Apex DM J25'!$A$17:$H$23,8,FALSE))=TRUE,0,VLOOKUP($A20,'Apex DM J25'!$A$17:$H$23,8,FALSE))</f>
        <v>0</v>
      </c>
      <c r="Q20" s="38">
        <f>IF(ISNA(VLOOKUP($A20,'TT LSR JA25'!$A$17:$H$23,8,FALSE))=TRUE,0,VLOOKUP($A20,'TT LSR JA25'!$A$17:$H$23,8,FALSE))</f>
        <v>500</v>
      </c>
      <c r="R20" s="38">
        <f>IF(ISNA(VLOOKUP($A20,'COP CS M J31'!$A$17:$H$23,8,FALSE))=TRUE,0,VLOOKUP($A20,'COP CS M J31'!$A$17:$H$23,8,FALSE))</f>
        <v>0</v>
      </c>
      <c r="S20" s="38">
        <f>IF(ISNA(VLOOKUP($A20,'COP CS M FE1'!$A$17:$H$23,8,FALSE))=TRUE,0,VLOOKUP($A20,'COP CS M FE1'!$A$17:$H$23,8,FALSE))</f>
        <v>0</v>
      </c>
      <c r="T20" s="38">
        <f>IF(ISNA(VLOOKUP($A20,'TT Caledon'!$A$17:$H$30,8,FALSE))=TRUE,0,VLOOKUP($A20,'TT Caledon'!$A$17:$H$30,8,FALSE))</f>
        <v>0</v>
      </c>
      <c r="U20" s="38">
        <f>IF(ISNA(VLOOKUP($A20,'Spirit FE 8'!$A$17:$H$30,8,FALSE))=TRUE,0,VLOOKUP($A20,'Spirit FE 8'!$A$17:$H$30,8,FALSE))</f>
        <v>275.3768844221106</v>
      </c>
      <c r="V20" s="38">
        <f>IF(ISNA(VLOOKUP($A20,'CWG MO'!$A$17:$H$30,8,FALSE))=TRUE,0,VLOOKUP($A20,'CWG MO'!$A$17:$H$30,8,FALSE))</f>
        <v>0</v>
      </c>
      <c r="W20" s="38">
        <f>IF(ISNA(VLOOKUP($A20,'CWG DM'!$A$17:$H$30,8,FALSE))=TRUE,0,VLOOKUP($A20,'CWG DM'!$A$17:$H$30,8,FALSE))</f>
        <v>0</v>
      </c>
      <c r="X20" s="38">
        <f>IF(ISNA(VLOOKUP($A20,'TT HiddenV'!$A$17:$H$30,8,FALSE))=TRUE,0,VLOOKUP($A20,'TT HiddenV'!$A$17:$H$30,8,FALSE))</f>
        <v>0</v>
      </c>
      <c r="Y20" s="38">
        <f>IF(ISNA(VLOOKUP($A20,'ValCome MO'!$A$17:$H$30,8,FALSE))=TRUE,0,VLOOKUP($A20,'ValCome MO'!$A$17:$H$30,8,FALSE))</f>
        <v>0</v>
      </c>
      <c r="Z20" s="38">
        <f>IF(ISNA(VLOOKUP($A20,'ValCome DM'!$A$17:$H$30,8,FALSE))=TRUE,0,VLOOKUP($A20,'ValCome DM'!$A$17:$H$30,8,FALSE))</f>
        <v>0</v>
      </c>
      <c r="AA20" s="38">
        <f>IF(ISNA(VLOOKUP($A20,'Provincials MO'!$A$17:$H$30,8,FALSE))=TRUE,0,VLOOKUP($A20,'Provincials MO'!$A$17:$H$30,8,FALSE))</f>
        <v>0</v>
      </c>
      <c r="AB20" s="38">
        <f>IF(ISNA(VLOOKUP($A20,'Provincials DM'!$A$17:$H$27,8,FALSE))=TRUE,0,VLOOKUP($A20,'Provincials DM'!$A$17:$H$27,8,FALSE))</f>
        <v>0</v>
      </c>
      <c r="AC20" s="26"/>
      <c r="AD20" s="26"/>
      <c r="AE20" s="38">
        <f>IF(ISNA(VLOOKUP($A20,'Le Massif MO'!$A$17:$H$27,8,FALSE))=TRUE,0,VLOOKUP($A20,'Le Massif MO'!$A$17:$H$27,8,FALSE))</f>
        <v>0</v>
      </c>
      <c r="AF20" s="26"/>
      <c r="AG20" s="26"/>
      <c r="AH20" s="26"/>
      <c r="AI20" s="38">
        <f>IF(ISNA(VLOOKUP($A20,'Juniors MO'!$A$17:$H$27,8,FALSE))=TRUE,0,VLOOKUP($A20,'Juniors MO'!$A$17:$H$27,8,FALSE))</f>
        <v>0</v>
      </c>
    </row>
    <row r="21" spans="1:35" s="24" customFormat="1" ht="15">
      <c r="A21" s="146" t="s">
        <v>121</v>
      </c>
      <c r="B21" s="82"/>
      <c r="C21" s="83">
        <f t="shared" si="0"/>
        <v>16</v>
      </c>
      <c r="D21" s="37">
        <f t="shared" si="1"/>
        <v>16</v>
      </c>
      <c r="E21" s="49">
        <f t="shared" si="2"/>
        <v>221.87924674820428</v>
      </c>
      <c r="F21" s="49">
        <f t="shared" si="3"/>
        <v>201.7559577136714</v>
      </c>
      <c r="G21" s="49">
        <f t="shared" si="4"/>
        <v>7.2803553800592296</v>
      </c>
      <c r="H21" s="37">
        <f t="shared" si="5"/>
        <v>430.9155598419349</v>
      </c>
      <c r="I21" s="23"/>
      <c r="J21" s="38" t="str">
        <f>IF(ISNA(VLOOKUP($A21,'Cdn Sel DE20'!$A$17:$H$18,8,FALSE))=TRUE,"0",VLOOKUP($A21,'Cdn Sel DE20'!$A$17:$H$18,8,FALSE))</f>
        <v>0</v>
      </c>
      <c r="K21" s="38">
        <f>IF(ISNA(VLOOKUP($A21,'Cdn Se DE21'!$A$17:$H$18,8,FALSE))=TRUE,0,VLOOKUP($A21,'Cdn Se DE21'!$A$17:$H$18,8,FALSE))</f>
        <v>0</v>
      </c>
      <c r="L21" s="38">
        <f>IF(ISNA(VLOOKUP($A21,'DV NorAm M JA15'!$A$17:$H$20,8,FALSE))=TRUE,0,VLOOKUP($A21,'DV NorAm M JA15'!$A$17:$H$20,8,FALSE))</f>
        <v>0</v>
      </c>
      <c r="M21" s="38">
        <f>IF(ISNA(VLOOKUP($A21,'DV NorAm DM J16'!$A$17:$H$20,8,FALSE))=TRUE,0,VLOOKUP($A21,'DV NorAm DM J16'!$A$17:$H$20,8,FALSE))</f>
        <v>0</v>
      </c>
      <c r="N21" s="38">
        <f>IF(ISNA(VLOOKUP($A21,'TT Beaver J24'!$A$17:$H$100,8,FALSE))=TRUE,0,VLOOKUP($A21,'TT Beaver J24'!$A$17:$H$100,8,FALSE))</f>
        <v>7.2803553800592296</v>
      </c>
      <c r="O21" s="38">
        <f>IF(ISNA(VLOOKUP($A21,'Apex M J24'!$A$17:$H$24,8,FALSE))=TRUE,0,VLOOKUP($A21,'Apex M J24'!$A$17:$H$24,8,FALSE))</f>
        <v>0</v>
      </c>
      <c r="P21" s="38">
        <f>IF(ISNA(VLOOKUP($A21,'Apex DM J25'!$A$17:$H$23,8,FALSE))=TRUE,0,VLOOKUP($A21,'Apex DM J25'!$A$17:$H$23,8,FALSE))</f>
        <v>0</v>
      </c>
      <c r="Q21" s="38">
        <f>IF(ISNA(VLOOKUP($A21,'TT LSR JA25'!$A$17:$H$23,8,FALSE))=TRUE,0,VLOOKUP($A21,'TT LSR JA25'!$A$17:$H$23,8,FALSE))</f>
        <v>0</v>
      </c>
      <c r="R21" s="38">
        <f>IF(ISNA(VLOOKUP($A21,'COP CS M J31'!$A$17:$H$23,8,FALSE))=TRUE,0,VLOOKUP($A21,'COP CS M J31'!$A$17:$H$23,8,FALSE))</f>
        <v>0</v>
      </c>
      <c r="S21" s="38">
        <f>IF(ISNA(VLOOKUP($A21,'COP CS M FE1'!$A$17:$H$23,8,FALSE))=TRUE,0,VLOOKUP($A21,'COP CS M FE1'!$A$17:$H$23,8,FALSE))</f>
        <v>0</v>
      </c>
      <c r="T21" s="38">
        <f>IF(ISNA(VLOOKUP($A21,'TT Caledon'!$A$17:$H$30,8,FALSE))=TRUE,0,VLOOKUP($A21,'TT Caledon'!$A$17:$H$30,8,FALSE))</f>
        <v>0</v>
      </c>
      <c r="U21" s="38">
        <f>IF(ISNA(VLOOKUP($A21,'Spirit FE 8'!$A$17:$H$30,8,FALSE))=TRUE,0,VLOOKUP($A21,'Spirit FE 8'!$A$17:$H$30,8,FALSE))</f>
        <v>0</v>
      </c>
      <c r="V21" s="38">
        <f>IF(ISNA(VLOOKUP($A21,'CWG MO'!$A$17:$H$30,8,FALSE))=TRUE,0,VLOOKUP($A21,'CWG MO'!$A$17:$H$30,8,FALSE))</f>
        <v>0</v>
      </c>
      <c r="W21" s="38">
        <f>IF(ISNA(VLOOKUP($A21,'CWG DM'!$A$17:$H$30,8,FALSE))=TRUE,0,VLOOKUP($A21,'CWG DM'!$A$17:$H$30,8,FALSE))</f>
        <v>0</v>
      </c>
      <c r="X21" s="38">
        <f>IF(ISNA(VLOOKUP($A21,'TT HiddenV'!$A$17:$H$30,8,FALSE))=TRUE,0,VLOOKUP($A21,'TT HiddenV'!$A$17:$H$30,8,FALSE))</f>
        <v>201.7559577136714</v>
      </c>
      <c r="Y21" s="38">
        <f>IF(ISNA(VLOOKUP($A21,'ValCome MO'!$A$17:$H$30,8,FALSE))=TRUE,0,VLOOKUP($A21,'ValCome MO'!$A$17:$H$30,8,FALSE))</f>
        <v>0</v>
      </c>
      <c r="Z21" s="38">
        <f>IF(ISNA(VLOOKUP($A21,'ValCome DM'!$A$17:$H$30,8,FALSE))=TRUE,0,VLOOKUP($A21,'ValCome DM'!$A$17:$H$30,8,FALSE))</f>
        <v>0</v>
      </c>
      <c r="AA21" s="38">
        <f>IF(ISNA(VLOOKUP($A21,'Provincials MO'!$A$17:$H$30,8,FALSE))=TRUE,0,VLOOKUP($A21,'Provincials MO'!$A$17:$H$30,8,FALSE))</f>
        <v>221.87924674820428</v>
      </c>
      <c r="AB21" s="38">
        <f>IF(ISNA(VLOOKUP($A21,'Provincials DM'!$A$17:$H$27,8,FALSE))=TRUE,0,VLOOKUP($A21,'Provincials DM'!$A$17:$H$27,8,FALSE))</f>
        <v>0</v>
      </c>
      <c r="AC21" s="26"/>
      <c r="AD21" s="26"/>
      <c r="AE21" s="38">
        <f>IF(ISNA(VLOOKUP($A21,'Le Massif MO'!$A$17:$H$27,8,FALSE))=TRUE,0,VLOOKUP($A21,'Le Massif MO'!$A$17:$H$27,8,FALSE))</f>
        <v>0</v>
      </c>
      <c r="AF21" s="26"/>
      <c r="AG21" s="26"/>
      <c r="AH21" s="26"/>
      <c r="AI21" s="38">
        <f>IF(ISNA(VLOOKUP($A21,'Juniors MO'!$A$17:$H$27,8,FALSE))=TRUE,0,VLOOKUP($A21,'Juniors MO'!$A$17:$H$27,8,FALSE))</f>
        <v>0</v>
      </c>
    </row>
    <row r="22" spans="1:35" s="24" customFormat="1" ht="15">
      <c r="A22" s="149" t="s">
        <v>146</v>
      </c>
      <c r="B22" s="82"/>
      <c r="C22" s="83">
        <f t="shared" si="0"/>
        <v>17</v>
      </c>
      <c r="D22" s="37">
        <f t="shared" si="1"/>
        <v>17</v>
      </c>
      <c r="E22" s="49">
        <f t="shared" si="2"/>
        <v>313.48867037195384</v>
      </c>
      <c r="F22" s="49">
        <f t="shared" si="3"/>
        <v>101.75879396984924</v>
      </c>
      <c r="G22" s="49">
        <f t="shared" si="4"/>
        <v>0</v>
      </c>
      <c r="H22" s="37">
        <f t="shared" si="5"/>
        <v>415.2474643418031</v>
      </c>
      <c r="I22" s="23"/>
      <c r="J22" s="38" t="str">
        <f>IF(ISNA(VLOOKUP($A22,'Cdn Sel DE20'!$A$17:$H$18,8,FALSE))=TRUE,"0",VLOOKUP($A22,'Cdn Sel DE20'!$A$17:$H$18,8,FALSE))</f>
        <v>0</v>
      </c>
      <c r="K22" s="38">
        <f>IF(ISNA(VLOOKUP($A22,'Cdn Se DE21'!$A$17:$H$18,8,FALSE))=TRUE,0,VLOOKUP($A22,'Cdn Se DE21'!$A$17:$H$18,8,FALSE))</f>
        <v>0</v>
      </c>
      <c r="L22" s="38">
        <f>IF(ISNA(VLOOKUP($A22,'DV NorAm M JA15'!$A$17:$H$20,8,FALSE))=TRUE,0,VLOOKUP($A22,'DV NorAm M JA15'!$A$17:$H$20,8,FALSE))</f>
        <v>0</v>
      </c>
      <c r="M22" s="38">
        <f>IF(ISNA(VLOOKUP($A22,'DV NorAm DM J16'!$A$17:$H$20,8,FALSE))=TRUE,0,VLOOKUP($A22,'DV NorAm DM J16'!$A$17:$H$20,8,FALSE))</f>
        <v>0</v>
      </c>
      <c r="N22" s="38">
        <f>IF(ISNA(VLOOKUP($A22,'TT Beaver J24'!$A$17:$H$100,8,FALSE))=TRUE,0,VLOOKUP($A22,'TT Beaver J24'!$A$17:$H$100,8,FALSE))</f>
        <v>0</v>
      </c>
      <c r="O22" s="38">
        <f>IF(ISNA(VLOOKUP($A22,'Apex M J24'!$A$17:$H$24,8,FALSE))=TRUE,0,VLOOKUP($A22,'Apex M J24'!$A$17:$H$24,8,FALSE))</f>
        <v>0</v>
      </c>
      <c r="P22" s="38">
        <f>IF(ISNA(VLOOKUP($A22,'Apex DM J25'!$A$17:$H$23,8,FALSE))=TRUE,0,VLOOKUP($A22,'Apex DM J25'!$A$17:$H$23,8,FALSE))</f>
        <v>0</v>
      </c>
      <c r="Q22" s="38">
        <f>IF(ISNA(VLOOKUP($A22,'TT LSR JA25'!$A$17:$H$23,8,FALSE))=TRUE,0,VLOOKUP($A22,'TT LSR JA25'!$A$17:$H$23,8,FALSE))</f>
        <v>313.48867037195384</v>
      </c>
      <c r="R22" s="38">
        <f>IF(ISNA(VLOOKUP($A22,'COP CS M J31'!$A$17:$H$23,8,FALSE))=TRUE,0,VLOOKUP($A22,'COP CS M J31'!$A$17:$H$23,8,FALSE))</f>
        <v>0</v>
      </c>
      <c r="S22" s="38">
        <f>IF(ISNA(VLOOKUP($A22,'COP CS M FE1'!$A$17:$H$23,8,FALSE))=TRUE,0,VLOOKUP($A22,'COP CS M FE1'!$A$17:$H$23,8,FALSE))</f>
        <v>0</v>
      </c>
      <c r="T22" s="38">
        <f>IF(ISNA(VLOOKUP($A22,'TT Caledon'!$A$17:$H$30,8,FALSE))=TRUE,0,VLOOKUP($A22,'TT Caledon'!$A$17:$H$30,8,FALSE))</f>
        <v>0</v>
      </c>
      <c r="U22" s="38">
        <f>IF(ISNA(VLOOKUP($A22,'Spirit FE 8'!$A$17:$H$30,8,FALSE))=TRUE,0,VLOOKUP($A22,'Spirit FE 8'!$A$17:$H$30,8,FALSE))</f>
        <v>101.75879396984924</v>
      </c>
      <c r="V22" s="38">
        <f>IF(ISNA(VLOOKUP($A22,'CWG MO'!$A$17:$H$30,8,FALSE))=TRUE,0,VLOOKUP($A22,'CWG MO'!$A$17:$H$30,8,FALSE))</f>
        <v>0</v>
      </c>
      <c r="W22" s="38">
        <f>IF(ISNA(VLOOKUP($A22,'CWG DM'!$A$17:$H$30,8,FALSE))=TRUE,0,VLOOKUP($A22,'CWG DM'!$A$17:$H$30,8,FALSE))</f>
        <v>0</v>
      </c>
      <c r="X22" s="38">
        <f>IF(ISNA(VLOOKUP($A22,'TT HiddenV'!$A$17:$H$30,8,FALSE))=TRUE,0,VLOOKUP($A22,'TT HiddenV'!$A$17:$H$30,8,FALSE))</f>
        <v>0</v>
      </c>
      <c r="Y22" s="38">
        <f>IF(ISNA(VLOOKUP($A22,'ValCome MO'!$A$17:$H$30,8,FALSE))=TRUE,0,VLOOKUP($A22,'ValCome MO'!$A$17:$H$30,8,FALSE))</f>
        <v>0</v>
      </c>
      <c r="Z22" s="38">
        <f>IF(ISNA(VLOOKUP($A22,'ValCome DM'!$A$17:$H$30,8,FALSE))=TRUE,0,VLOOKUP($A22,'ValCome DM'!$A$17:$H$30,8,FALSE))</f>
        <v>0</v>
      </c>
      <c r="AA22" s="38">
        <f>IF(ISNA(VLOOKUP($A22,'Provincials MO'!$A$17:$H$30,8,FALSE))=TRUE,0,VLOOKUP($A22,'Provincials MO'!$A$17:$H$30,8,FALSE))</f>
        <v>0</v>
      </c>
      <c r="AB22" s="38">
        <f>IF(ISNA(VLOOKUP($A22,'Provincials DM'!$A$17:$H$27,8,FALSE))=TRUE,0,VLOOKUP($A22,'Provincials DM'!$A$17:$H$27,8,FALSE))</f>
        <v>0</v>
      </c>
      <c r="AC22" s="26"/>
      <c r="AD22" s="26"/>
      <c r="AE22" s="38">
        <f>IF(ISNA(VLOOKUP($A22,'Le Massif MO'!$A$17:$H$27,8,FALSE))=TRUE,0,VLOOKUP($A22,'Le Massif MO'!$A$17:$H$27,8,FALSE))</f>
        <v>0</v>
      </c>
      <c r="AF22" s="26"/>
      <c r="AG22" s="26"/>
      <c r="AH22" s="26"/>
      <c r="AI22" s="38">
        <f>IF(ISNA(VLOOKUP($A22,'Juniors MO'!$A$17:$H$27,8,FALSE))=TRUE,0,VLOOKUP($A22,'Juniors MO'!$A$17:$H$27,8,FALSE))</f>
        <v>0</v>
      </c>
    </row>
    <row r="23" spans="1:35" ht="13.5" customHeight="1">
      <c r="A23" s="173" t="s">
        <v>119</v>
      </c>
      <c r="B23" s="82"/>
      <c r="C23" s="83">
        <f t="shared" si="0"/>
        <v>18</v>
      </c>
      <c r="D23" s="37">
        <f t="shared" si="1"/>
        <v>18</v>
      </c>
      <c r="E23" s="49">
        <f t="shared" si="2"/>
        <v>353.01837270341207</v>
      </c>
      <c r="F23" s="49">
        <f t="shared" si="3"/>
        <v>29.368213228035536</v>
      </c>
      <c r="G23" s="49">
        <f t="shared" si="4"/>
        <v>0</v>
      </c>
      <c r="H23" s="37">
        <f t="shared" si="5"/>
        <v>382.3865859314476</v>
      </c>
      <c r="I23" s="23"/>
      <c r="J23" s="38" t="str">
        <f>IF(ISNA(VLOOKUP($A23,'Cdn Sel DE20'!$A$17:$H$18,8,FALSE))=TRUE,"0",VLOOKUP($A23,'Cdn Sel DE20'!$A$17:$H$18,8,FALSE))</f>
        <v>0</v>
      </c>
      <c r="K23" s="38">
        <f>IF(ISNA(VLOOKUP($A23,'Cdn Se DE21'!$A$17:$H$18,8,FALSE))=TRUE,0,VLOOKUP($A23,'Cdn Se DE21'!$A$17:$H$18,8,FALSE))</f>
        <v>0</v>
      </c>
      <c r="L23" s="38">
        <f>IF(ISNA(VLOOKUP($A23,'DV NorAm M JA15'!$A$17:$H$20,8,FALSE))=TRUE,0,VLOOKUP($A23,'DV NorAm M JA15'!$A$17:$H$20,8,FALSE))</f>
        <v>0</v>
      </c>
      <c r="M23" s="38">
        <f>IF(ISNA(VLOOKUP($A23,'DV NorAm DM J16'!$A$17:$H$20,8,FALSE))=TRUE,0,VLOOKUP($A23,'DV NorAm DM J16'!$A$17:$H$20,8,FALSE))</f>
        <v>0</v>
      </c>
      <c r="N23" s="38">
        <f>IF(ISNA(VLOOKUP($A23,'TT Beaver J24'!$A$17:$H$100,8,FALSE))=TRUE,0,VLOOKUP($A23,'TT Beaver J24'!$A$17:$H$100,8,FALSE))</f>
        <v>29.368213228035536</v>
      </c>
      <c r="O23" s="38">
        <f>IF(ISNA(VLOOKUP($A23,'Apex M J24'!$A$17:$H$24,8,FALSE))=TRUE,0,VLOOKUP($A23,'Apex M J24'!$A$17:$H$24,8,FALSE))</f>
        <v>0</v>
      </c>
      <c r="P23" s="38">
        <f>IF(ISNA(VLOOKUP($A23,'Apex DM J25'!$A$17:$H$23,8,FALSE))=TRUE,0,VLOOKUP($A23,'Apex DM J25'!$A$17:$H$23,8,FALSE))</f>
        <v>0</v>
      </c>
      <c r="Q23" s="38">
        <f>IF(ISNA(VLOOKUP($A23,'TT LSR JA25'!$A$17:$H$23,8,FALSE))=TRUE,0,VLOOKUP($A23,'TT LSR JA25'!$A$17:$H$23,8,FALSE))</f>
        <v>0</v>
      </c>
      <c r="R23" s="38">
        <f>IF(ISNA(VLOOKUP($A23,'COP CS M J31'!$A$17:$H$23,8,FALSE))=TRUE,0,VLOOKUP($A23,'COP CS M J31'!$A$17:$H$23,8,FALSE))</f>
        <v>0</v>
      </c>
      <c r="S23" s="38">
        <f>IF(ISNA(VLOOKUP($A23,'COP CS M FE1'!$A$17:$H$23,8,FALSE))=TRUE,0,VLOOKUP($A23,'COP CS M FE1'!$A$17:$H$23,8,FALSE))</f>
        <v>0</v>
      </c>
      <c r="T23" s="38">
        <f>IF(ISNA(VLOOKUP($A23,'TT Caledon'!$A$17:$H$30,8,FALSE))=TRUE,0,VLOOKUP($A23,'TT Caledon'!$A$17:$H$30,8,FALSE))</f>
        <v>353.01837270341207</v>
      </c>
      <c r="U23" s="38">
        <f>IF(ISNA(VLOOKUP($A23,'Spirit FE 8'!$A$17:$H$30,8,FALSE))=TRUE,0,VLOOKUP($A23,'Spirit FE 8'!$A$17:$H$30,8,FALSE))</f>
        <v>0</v>
      </c>
      <c r="V23" s="38">
        <f>IF(ISNA(VLOOKUP($A23,'CWG MO'!$A$17:$H$30,8,FALSE))=TRUE,0,VLOOKUP($A23,'CWG MO'!$A$17:$H$30,8,FALSE))</f>
        <v>0</v>
      </c>
      <c r="W23" s="38">
        <f>IF(ISNA(VLOOKUP($A23,'CWG DM'!$A$17:$H$30,8,FALSE))=TRUE,0,VLOOKUP($A23,'CWG DM'!$A$17:$H$30,8,FALSE))</f>
        <v>0</v>
      </c>
      <c r="X23" s="38">
        <f>IF(ISNA(VLOOKUP($A23,'TT HiddenV'!$A$17:$H$30,8,FALSE))=TRUE,0,VLOOKUP($A23,'TT HiddenV'!$A$17:$H$30,8,FALSE))</f>
        <v>0</v>
      </c>
      <c r="Y23" s="38">
        <f>IF(ISNA(VLOOKUP($A23,'ValCome MO'!$A$17:$H$30,8,FALSE))=TRUE,0,VLOOKUP($A23,'ValCome MO'!$A$17:$H$30,8,FALSE))</f>
        <v>0</v>
      </c>
      <c r="Z23" s="38">
        <f>IF(ISNA(VLOOKUP($A23,'ValCome DM'!$A$17:$H$30,8,FALSE))=TRUE,0,VLOOKUP($A23,'ValCome DM'!$A$17:$H$30,8,FALSE))</f>
        <v>0</v>
      </c>
      <c r="AA23" s="38">
        <f>IF(ISNA(VLOOKUP($A23,'Provincials MO'!$A$17:$H$30,8,FALSE))=TRUE,0,VLOOKUP($A23,'Provincials MO'!$A$17:$H$30,8,FALSE))</f>
        <v>0</v>
      </c>
      <c r="AB23" s="38">
        <f>IF(ISNA(VLOOKUP($A23,'Provincials DM'!$A$17:$H$27,8,FALSE))=TRUE,0,VLOOKUP($A23,'Provincials DM'!$A$17:$H$27,8,FALSE))</f>
        <v>0</v>
      </c>
      <c r="AC23" s="26"/>
      <c r="AD23" s="26"/>
      <c r="AE23" s="38">
        <f>IF(ISNA(VLOOKUP($A23,'Le Massif MO'!$A$17:$H$27,8,FALSE))=TRUE,0,VLOOKUP($A23,'Le Massif MO'!$A$17:$H$27,8,FALSE))</f>
        <v>0</v>
      </c>
      <c r="AF23" s="26"/>
      <c r="AG23" s="26"/>
      <c r="AH23" s="26"/>
      <c r="AI23" s="38">
        <f>IF(ISNA(VLOOKUP($A23,'Juniors MO'!$A$17:$H$27,8,FALSE))=TRUE,0,VLOOKUP($A23,'Juniors MO'!$A$17:$H$27,8,FALSE))</f>
        <v>0</v>
      </c>
    </row>
    <row r="24" spans="1:35" ht="13.5" customHeight="1">
      <c r="A24" s="172" t="s">
        <v>129</v>
      </c>
      <c r="B24" s="82"/>
      <c r="C24" s="83">
        <f t="shared" si="0"/>
        <v>19</v>
      </c>
      <c r="D24" s="37">
        <f t="shared" si="1"/>
        <v>19</v>
      </c>
      <c r="E24" s="49">
        <f t="shared" si="2"/>
        <v>270.40000000000003</v>
      </c>
      <c r="F24" s="49">
        <f t="shared" si="3"/>
        <v>89.32942376338603</v>
      </c>
      <c r="G24" s="49">
        <f t="shared" si="4"/>
        <v>0</v>
      </c>
      <c r="H24" s="37">
        <f t="shared" si="5"/>
        <v>359.7294237633861</v>
      </c>
      <c r="I24" s="23"/>
      <c r="J24" s="38" t="str">
        <f>IF(ISNA(VLOOKUP($A24,'Cdn Sel DE20'!$A$17:$H$18,8,FALSE))=TRUE,"0",VLOOKUP($A24,'Cdn Sel DE20'!$A$17:$H$18,8,FALSE))</f>
        <v>0</v>
      </c>
      <c r="K24" s="38">
        <f>IF(ISNA(VLOOKUP($A24,'Cdn Se DE21'!$A$17:$H$18,8,FALSE))=TRUE,0,VLOOKUP($A24,'Cdn Se DE21'!$A$17:$H$18,8,FALSE))</f>
        <v>0</v>
      </c>
      <c r="L24" s="38">
        <f>IF(ISNA(VLOOKUP($A24,'DV NorAm M JA15'!$A$17:$H$20,8,FALSE))=TRUE,0,VLOOKUP($A24,'DV NorAm M JA15'!$A$17:$H$20,8,FALSE))</f>
        <v>0</v>
      </c>
      <c r="M24" s="38">
        <f>IF(ISNA(VLOOKUP($A24,'DV NorAm DM J16'!$A$17:$H$20,8,FALSE))=TRUE,0,VLOOKUP($A24,'DV NorAm DM J16'!$A$17:$H$20,8,FALSE))</f>
        <v>0</v>
      </c>
      <c r="N24" s="38">
        <f>IF(ISNA(VLOOKUP($A24,'TT Beaver J24'!$A$17:$H$100,8,FALSE))=TRUE,0,VLOOKUP($A24,'TT Beaver J24'!$A$17:$H$100,8,FALSE))</f>
        <v>0</v>
      </c>
      <c r="O24" s="38">
        <f>IF(ISNA(VLOOKUP($A24,'Apex M J24'!$A$17:$H$24,8,FALSE))=TRUE,0,VLOOKUP($A24,'Apex M J24'!$A$17:$H$24,8,FALSE))</f>
        <v>0</v>
      </c>
      <c r="P24" s="38">
        <f>IF(ISNA(VLOOKUP($A24,'Apex DM J25'!$A$17:$H$23,8,FALSE))=TRUE,0,VLOOKUP($A24,'Apex DM J25'!$A$17:$H$23,8,FALSE))</f>
        <v>0</v>
      </c>
      <c r="Q24" s="38">
        <f>IF(ISNA(VLOOKUP($A24,'TT LSR JA25'!$A$17:$H$23,8,FALSE))=TRUE,0,VLOOKUP($A24,'TT LSR JA25'!$A$17:$H$23,8,FALSE))</f>
        <v>0</v>
      </c>
      <c r="R24" s="38">
        <f>IF(ISNA(VLOOKUP($A24,'COP CS M J31'!$A$17:$H$23,8,FALSE))=TRUE,0,VLOOKUP($A24,'COP CS M J31'!$A$17:$H$23,8,FALSE))</f>
        <v>0</v>
      </c>
      <c r="S24" s="38">
        <f>IF(ISNA(VLOOKUP($A24,'COP CS M FE1'!$A$17:$H$23,8,FALSE))=TRUE,0,VLOOKUP($A24,'COP CS M FE1'!$A$17:$H$23,8,FALSE))</f>
        <v>0</v>
      </c>
      <c r="T24" s="38">
        <f>IF(ISNA(VLOOKUP($A24,'TT Caledon'!$A$17:$H$30,8,FALSE))=TRUE,0,VLOOKUP($A24,'TT Caledon'!$A$17:$H$30,8,FALSE))</f>
        <v>0</v>
      </c>
      <c r="U24" s="38">
        <f>IF(ISNA(VLOOKUP($A24,'Spirit FE 8'!$A$17:$H$30,8,FALSE))=TRUE,0,VLOOKUP($A24,'Spirit FE 8'!$A$17:$H$30,8,FALSE))</f>
        <v>0</v>
      </c>
      <c r="V24" s="38">
        <f>IF(ISNA(VLOOKUP($A24,'CWG MO'!$A$17:$H$30,8,FALSE))=TRUE,0,VLOOKUP($A24,'CWG MO'!$A$17:$H$30,8,FALSE))</f>
        <v>89.32942376338603</v>
      </c>
      <c r="W24" s="38">
        <f>IF(ISNA(VLOOKUP($A24,'CWG DM'!$A$17:$H$30,8,FALSE))=TRUE,0,VLOOKUP($A24,'CWG DM'!$A$17:$H$30,8,FALSE))</f>
        <v>270.40000000000003</v>
      </c>
      <c r="X24" s="38">
        <f>IF(ISNA(VLOOKUP($A24,'TT HiddenV'!$A$17:$H$30,8,FALSE))=TRUE,0,VLOOKUP($A24,'TT HiddenV'!$A$17:$H$30,8,FALSE))</f>
        <v>0</v>
      </c>
      <c r="Y24" s="38">
        <f>IF(ISNA(VLOOKUP($A24,'ValCome MO'!$A$17:$H$30,8,FALSE))=TRUE,0,VLOOKUP($A24,'ValCome MO'!$A$17:$H$30,8,FALSE))</f>
        <v>0</v>
      </c>
      <c r="Z24" s="38">
        <f>IF(ISNA(VLOOKUP($A24,'ValCome DM'!$A$17:$H$30,8,FALSE))=TRUE,0,VLOOKUP($A24,'ValCome DM'!$A$17:$H$30,8,FALSE))</f>
        <v>0</v>
      </c>
      <c r="AA24" s="38">
        <f>IF(ISNA(VLOOKUP($A24,'Provincials MO'!$A$17:$H$30,8,FALSE))=TRUE,0,VLOOKUP($A24,'Provincials MO'!$A$17:$H$30,8,FALSE))</f>
        <v>0</v>
      </c>
      <c r="AB24" s="38">
        <f>IF(ISNA(VLOOKUP($A24,'Provincials DM'!$A$17:$H$27,8,FALSE))=TRUE,0,VLOOKUP($A24,'Provincials DM'!$A$17:$H$27,8,FALSE))</f>
        <v>0</v>
      </c>
      <c r="AC24" s="26"/>
      <c r="AD24" s="26"/>
      <c r="AE24" s="38">
        <f>IF(ISNA(VLOOKUP($A24,'Le Massif MO'!$A$17:$H$27,8,FALSE))=TRUE,0,VLOOKUP($A24,'Le Massif MO'!$A$17:$H$27,8,FALSE))</f>
        <v>0</v>
      </c>
      <c r="AF24" s="26"/>
      <c r="AG24" s="26"/>
      <c r="AH24" s="26"/>
      <c r="AI24" s="38">
        <f>IF(ISNA(VLOOKUP($A24,'Juniors MO'!$A$17:$H$27,8,FALSE))=TRUE,0,VLOOKUP($A24,'Juniors MO'!$A$17:$H$27,8,FALSE))</f>
        <v>0</v>
      </c>
    </row>
    <row r="25" spans="1:35" ht="13.5" customHeight="1">
      <c r="A25" s="148" t="s">
        <v>127</v>
      </c>
      <c r="B25" s="82"/>
      <c r="C25" s="83">
        <f t="shared" si="0"/>
        <v>20</v>
      </c>
      <c r="D25" s="37">
        <f t="shared" si="1"/>
        <v>20</v>
      </c>
      <c r="E25" s="49">
        <f t="shared" si="2"/>
        <v>38.05774278215223</v>
      </c>
      <c r="F25" s="49">
        <f t="shared" si="3"/>
        <v>0</v>
      </c>
      <c r="G25" s="49">
        <f t="shared" si="4"/>
        <v>0</v>
      </c>
      <c r="H25" s="37">
        <f t="shared" si="5"/>
        <v>38.05774278215223</v>
      </c>
      <c r="I25" s="23"/>
      <c r="J25" s="38" t="str">
        <f>IF(ISNA(VLOOKUP($A25,'Cdn Sel DE20'!$A$17:$H$18,8,FALSE))=TRUE,"0",VLOOKUP($A25,'Cdn Sel DE20'!$A$17:$H$18,8,FALSE))</f>
        <v>0</v>
      </c>
      <c r="K25" s="38">
        <f>IF(ISNA(VLOOKUP($A25,'Cdn Se DE21'!$A$17:$H$18,8,FALSE))=TRUE,0,VLOOKUP($A25,'Cdn Se DE21'!$A$17:$H$18,8,FALSE))</f>
        <v>0</v>
      </c>
      <c r="L25" s="38">
        <f>IF(ISNA(VLOOKUP($A25,'DV NorAm M JA15'!$A$17:$H$20,8,FALSE))=TRUE,0,VLOOKUP($A25,'DV NorAm M JA15'!$A$17:$H$20,8,FALSE))</f>
        <v>0</v>
      </c>
      <c r="M25" s="38">
        <f>IF(ISNA(VLOOKUP($A25,'DV NorAm DM J16'!$A$17:$H$20,8,FALSE))=TRUE,0,VLOOKUP($A25,'DV NorAm DM J16'!$A$17:$H$20,8,FALSE))</f>
        <v>0</v>
      </c>
      <c r="N25" s="38">
        <f>IF(ISNA(VLOOKUP($A25,'TT Beaver J24'!$A$17:$H$100,8,FALSE))=TRUE,0,VLOOKUP($A25,'TT Beaver J24'!$A$17:$H$100,8,FALSE))</f>
        <v>0</v>
      </c>
      <c r="O25" s="38">
        <f>IF(ISNA(VLOOKUP($A25,'Apex M J24'!$A$17:$H$24,8,FALSE))=TRUE,0,VLOOKUP($A25,'Apex M J24'!$A$17:$H$24,8,FALSE))</f>
        <v>0</v>
      </c>
      <c r="P25" s="38">
        <f>IF(ISNA(VLOOKUP($A25,'Apex DM J25'!$A$17:$H$23,8,FALSE))=TRUE,0,VLOOKUP($A25,'Apex DM J25'!$A$17:$H$23,8,FALSE))</f>
        <v>0</v>
      </c>
      <c r="Q25" s="38">
        <f>IF(ISNA(VLOOKUP($A25,'TT LSR JA25'!$A$17:$H$23,8,FALSE))=TRUE,0,VLOOKUP($A25,'TT LSR JA25'!$A$17:$H$23,8,FALSE))</f>
        <v>0</v>
      </c>
      <c r="R25" s="38">
        <f>IF(ISNA(VLOOKUP($A25,'COP CS M J31'!$A$17:$H$23,8,FALSE))=TRUE,0,VLOOKUP($A25,'COP CS M J31'!$A$17:$H$23,8,FALSE))</f>
        <v>0</v>
      </c>
      <c r="S25" s="38">
        <f>IF(ISNA(VLOOKUP($A25,'COP CS M FE1'!$A$17:$H$23,8,FALSE))=TRUE,0,VLOOKUP($A25,'COP CS M FE1'!$A$17:$H$23,8,FALSE))</f>
        <v>0</v>
      </c>
      <c r="T25" s="38">
        <f>IF(ISNA(VLOOKUP($A25,'TT Caledon'!$A$17:$H$30,8,FALSE))=TRUE,0,VLOOKUP($A25,'TT Caledon'!$A$17:$H$30,8,FALSE))</f>
        <v>38.05774278215223</v>
      </c>
      <c r="U25" s="38">
        <f>IF(ISNA(VLOOKUP($A25,'Spirit FE 8'!$A$17:$H$30,8,FALSE))=TRUE,0,VLOOKUP($A25,'Spirit FE 8'!$A$17:$H$30,8,FALSE))</f>
        <v>0</v>
      </c>
      <c r="V25" s="38">
        <f>IF(ISNA(VLOOKUP($A25,'CWG MO'!$A$17:$H$30,8,FALSE))=TRUE,0,VLOOKUP($A25,'CWG MO'!$A$17:$H$30,8,FALSE))</f>
        <v>0</v>
      </c>
      <c r="W25" s="38">
        <f>IF(ISNA(VLOOKUP($A25,'CWG DM'!$A$17:$H$30,8,FALSE))=TRUE,0,VLOOKUP($A25,'CWG DM'!$A$17:$H$30,8,FALSE))</f>
        <v>0</v>
      </c>
      <c r="X25" s="38">
        <f>IF(ISNA(VLOOKUP($A25,'TT HiddenV'!$A$17:$H$30,8,FALSE))=TRUE,0,VLOOKUP($A25,'TT HiddenV'!$A$17:$H$30,8,FALSE))</f>
        <v>0</v>
      </c>
      <c r="Y25" s="38">
        <f>IF(ISNA(VLOOKUP($A25,'ValCome MO'!$A$17:$H$30,8,FALSE))=TRUE,0,VLOOKUP($A25,'ValCome MO'!$A$17:$H$30,8,FALSE))</f>
        <v>0</v>
      </c>
      <c r="Z25" s="38">
        <f>IF(ISNA(VLOOKUP($A25,'ValCome DM'!$A$17:$H$30,8,FALSE))=TRUE,0,VLOOKUP($A25,'ValCome DM'!$A$17:$H$30,8,FALSE))</f>
        <v>0</v>
      </c>
      <c r="AA25" s="38">
        <f>IF(ISNA(VLOOKUP($A25,'Provincials MO'!$A$17:$H$30,8,FALSE))=TRUE,0,VLOOKUP($A25,'Provincials MO'!$A$17:$H$30,8,FALSE))</f>
        <v>0</v>
      </c>
      <c r="AB25" s="38">
        <f>IF(ISNA(VLOOKUP($A25,'Provincials DM'!$A$17:$H$27,8,FALSE))=TRUE,0,VLOOKUP($A25,'Provincials DM'!$A$17:$H$27,8,FALSE))</f>
        <v>0</v>
      </c>
      <c r="AC25" s="26"/>
      <c r="AD25" s="26"/>
      <c r="AE25" s="38">
        <f>IF(ISNA(VLOOKUP($A25,'Le Massif MO'!$A$17:$H$27,8,FALSE))=TRUE,0,VLOOKUP($A25,'Le Massif MO'!$A$17:$H$27,8,FALSE))</f>
        <v>0</v>
      </c>
      <c r="AF25" s="26"/>
      <c r="AG25" s="26"/>
      <c r="AH25" s="26"/>
      <c r="AI25" s="38">
        <f>IF(ISNA(VLOOKUP($A25,'Juniors MO'!$A$17:$H$27,8,FALSE))=TRUE,0,VLOOKUP($A25,'Juniors MO'!$A$17:$H$27,8,FALSE))</f>
        <v>0</v>
      </c>
    </row>
    <row r="26" spans="1:35" ht="13.5" customHeight="1">
      <c r="A26" s="148" t="s">
        <v>139</v>
      </c>
      <c r="B26" s="82"/>
      <c r="C26" s="83">
        <f t="shared" si="0"/>
        <v>21</v>
      </c>
      <c r="D26" s="37">
        <f t="shared" si="1"/>
        <v>21</v>
      </c>
      <c r="E26" s="49">
        <f t="shared" si="2"/>
        <v>24.344787419918465</v>
      </c>
      <c r="F26" s="49">
        <f t="shared" si="3"/>
        <v>0</v>
      </c>
      <c r="G26" s="49">
        <f t="shared" si="4"/>
        <v>0</v>
      </c>
      <c r="H26" s="37">
        <f t="shared" si="5"/>
        <v>24.344787419918465</v>
      </c>
      <c r="I26" s="23"/>
      <c r="J26" s="38" t="str">
        <f>IF(ISNA(VLOOKUP($A26,'Cdn Sel DE20'!$A$17:$H$18,8,FALSE))=TRUE,"0",VLOOKUP($A26,'Cdn Sel DE20'!$A$17:$H$18,8,FALSE))</f>
        <v>0</v>
      </c>
      <c r="K26" s="38">
        <f>IF(ISNA(VLOOKUP($A26,'Cdn Se DE21'!$A$17:$H$18,8,FALSE))=TRUE,0,VLOOKUP($A26,'Cdn Se DE21'!$A$17:$H$18,8,FALSE))</f>
        <v>0</v>
      </c>
      <c r="L26" s="38">
        <f>IF(ISNA(VLOOKUP($A26,'DV NorAm M JA15'!$A$17:$H$20,8,FALSE))=TRUE,0,VLOOKUP($A26,'DV NorAm M JA15'!$A$17:$H$20,8,FALSE))</f>
        <v>0</v>
      </c>
      <c r="M26" s="38">
        <f>IF(ISNA(VLOOKUP($A26,'DV NorAm DM J16'!$A$17:$H$20,8,FALSE))=TRUE,0,VLOOKUP($A26,'DV NorAm DM J16'!$A$17:$H$20,8,FALSE))</f>
        <v>0</v>
      </c>
      <c r="N26" s="38">
        <f>IF(ISNA(VLOOKUP($A26,'TT Beaver J24'!$A$17:$H$100,8,FALSE))=TRUE,0,VLOOKUP($A26,'TT Beaver J24'!$A$17:$H$100,8,FALSE))</f>
        <v>0</v>
      </c>
      <c r="O26" s="38">
        <f>IF(ISNA(VLOOKUP($A26,'Apex M J24'!$A$17:$H$24,8,FALSE))=TRUE,0,VLOOKUP($A26,'Apex M J24'!$A$17:$H$24,8,FALSE))</f>
        <v>0</v>
      </c>
      <c r="P26" s="38">
        <f>IF(ISNA(VLOOKUP($A26,'Apex DM J25'!$A$17:$H$23,8,FALSE))=TRUE,0,VLOOKUP($A26,'Apex DM J25'!$A$17:$H$23,8,FALSE))</f>
        <v>0</v>
      </c>
      <c r="Q26" s="38">
        <f>IF(ISNA(VLOOKUP($A26,'TT LSR JA25'!$A$17:$H$23,8,FALSE))=TRUE,0,VLOOKUP($A26,'TT LSR JA25'!$A$17:$H$23,8,FALSE))</f>
        <v>0</v>
      </c>
      <c r="R26" s="38">
        <f>IF(ISNA(VLOOKUP($A26,'COP CS M J31'!$A$17:$H$23,8,FALSE))=TRUE,0,VLOOKUP($A26,'COP CS M J31'!$A$17:$H$23,8,FALSE))</f>
        <v>0</v>
      </c>
      <c r="S26" s="38">
        <f>IF(ISNA(VLOOKUP($A26,'COP CS M FE1'!$A$17:$H$23,8,FALSE))=TRUE,0,VLOOKUP($A26,'COP CS M FE1'!$A$17:$H$23,8,FALSE))</f>
        <v>0</v>
      </c>
      <c r="T26" s="38">
        <f>IF(ISNA(VLOOKUP($A26,'TT Caledon'!$A$17:$H$30,8,FALSE))=TRUE,0,VLOOKUP($A26,'TT Caledon'!$A$17:$H$30,8,FALSE))</f>
        <v>0</v>
      </c>
      <c r="U26" s="38">
        <f>IF(ISNA(VLOOKUP($A26,'Spirit FE 8'!$A$17:$H$30,8,FALSE))=TRUE,0,VLOOKUP($A26,'Spirit FE 8'!$A$17:$H$30,8,FALSE))</f>
        <v>0</v>
      </c>
      <c r="V26" s="38">
        <f>IF(ISNA(VLOOKUP($A26,'CWG MO'!$A$17:$H$30,8,FALSE))=TRUE,0,VLOOKUP($A26,'CWG MO'!$A$17:$H$30,8,FALSE))</f>
        <v>0</v>
      </c>
      <c r="W26" s="38">
        <f>IF(ISNA(VLOOKUP($A26,'CWG DM'!$A$17:$H$30,8,FALSE))=TRUE,0,VLOOKUP($A26,'CWG DM'!$A$17:$H$30,8,FALSE))</f>
        <v>0</v>
      </c>
      <c r="X26" s="38">
        <f>IF(ISNA(VLOOKUP($A26,'TT HiddenV'!$A$17:$H$30,8,FALSE))=TRUE,0,VLOOKUP($A26,'TT HiddenV'!$A$17:$H$30,8,FALSE))</f>
        <v>0</v>
      </c>
      <c r="Y26" s="38">
        <f>IF(ISNA(VLOOKUP($A26,'ValCome MO'!$A$17:$H$30,8,FALSE))=TRUE,0,VLOOKUP($A26,'ValCome MO'!$A$17:$H$30,8,FALSE))</f>
        <v>0</v>
      </c>
      <c r="Z26" s="38">
        <f>IF(ISNA(VLOOKUP($A26,'ValCome DM'!$A$17:$H$30,8,FALSE))=TRUE,0,VLOOKUP($A26,'ValCome DM'!$A$17:$H$30,8,FALSE))</f>
        <v>0</v>
      </c>
      <c r="AA26" s="38">
        <f>IF(ISNA(VLOOKUP($A26,'Provincials MO'!$A$17:$H$30,8,FALSE))=TRUE,0,VLOOKUP($A26,'Provincials MO'!$A$17:$H$30,8,FALSE))</f>
        <v>24.344787419918465</v>
      </c>
      <c r="AB26" s="38">
        <f>IF(ISNA(VLOOKUP($A26,'Provincials DM'!$A$17:$H$27,8,FALSE))=TRUE,0,VLOOKUP($A26,'Provincials DM'!$A$17:$H$27,8,FALSE))</f>
        <v>0</v>
      </c>
      <c r="AC26" s="26"/>
      <c r="AD26" s="26"/>
      <c r="AE26" s="38">
        <f>IF(ISNA(VLOOKUP($A26,'Le Massif MO'!$A$17:$H$27,8,FALSE))=TRUE,0,VLOOKUP($A26,'Le Massif MO'!$A$17:$H$27,8,FALSE))</f>
        <v>0</v>
      </c>
      <c r="AF26" s="26"/>
      <c r="AG26" s="26"/>
      <c r="AH26" s="26"/>
      <c r="AI26" s="38">
        <f>IF(ISNA(VLOOKUP($A26,'Juniors MO'!$A$17:$H$27,8,FALSE))=TRUE,0,VLOOKUP($A26,'Juniors MO'!$A$17:$H$27,8,FALSE))</f>
        <v>0</v>
      </c>
    </row>
    <row r="27" spans="1:35" ht="13.5" customHeight="1">
      <c r="A27" s="148" t="s">
        <v>120</v>
      </c>
      <c r="B27" s="82"/>
      <c r="C27" s="83">
        <f t="shared" si="0"/>
        <v>22</v>
      </c>
      <c r="D27" s="37">
        <f t="shared" si="1"/>
        <v>22</v>
      </c>
      <c r="E27" s="49">
        <f t="shared" si="2"/>
        <v>20.23692003948667</v>
      </c>
      <c r="F27" s="49">
        <f t="shared" si="3"/>
        <v>0</v>
      </c>
      <c r="G27" s="49">
        <f t="shared" si="4"/>
        <v>0</v>
      </c>
      <c r="H27" s="37">
        <f t="shared" si="5"/>
        <v>20.23692003948667</v>
      </c>
      <c r="I27" s="23"/>
      <c r="J27" s="38" t="str">
        <f>IF(ISNA(VLOOKUP($A27,'Cdn Sel DE20'!$A$17:$H$18,8,FALSE))=TRUE,"0",VLOOKUP($A27,'Cdn Sel DE20'!$A$17:$H$18,8,FALSE))</f>
        <v>0</v>
      </c>
      <c r="K27" s="38">
        <f>IF(ISNA(VLOOKUP($A27,'Cdn Se DE21'!$A$17:$H$18,8,FALSE))=TRUE,0,VLOOKUP($A27,'Cdn Se DE21'!$A$17:$H$18,8,FALSE))</f>
        <v>0</v>
      </c>
      <c r="L27" s="38">
        <f>IF(ISNA(VLOOKUP($A27,'DV NorAm M JA15'!$A$17:$H$20,8,FALSE))=TRUE,0,VLOOKUP($A27,'DV NorAm M JA15'!$A$17:$H$20,8,FALSE))</f>
        <v>0</v>
      </c>
      <c r="M27" s="38">
        <f>IF(ISNA(VLOOKUP($A27,'DV NorAm DM J16'!$A$17:$H$20,8,FALSE))=TRUE,0,VLOOKUP($A27,'DV NorAm DM J16'!$A$17:$H$20,8,FALSE))</f>
        <v>0</v>
      </c>
      <c r="N27" s="38">
        <f>IF(ISNA(VLOOKUP($A27,'TT Beaver J24'!$A$17:$H$100,8,FALSE))=TRUE,0,VLOOKUP($A27,'TT Beaver J24'!$A$17:$H$100,8,FALSE))</f>
        <v>20.23692003948667</v>
      </c>
      <c r="O27" s="38">
        <f>IF(ISNA(VLOOKUP($A27,'Apex M J24'!$A$17:$H$24,8,FALSE))=TRUE,0,VLOOKUP($A27,'Apex M J24'!$A$17:$H$24,8,FALSE))</f>
        <v>0</v>
      </c>
      <c r="P27" s="38">
        <f>IF(ISNA(VLOOKUP($A27,'Apex DM J25'!$A$17:$H$23,8,FALSE))=TRUE,0,VLOOKUP($A27,'Apex DM J25'!$A$17:$H$23,8,FALSE))</f>
        <v>0</v>
      </c>
      <c r="Q27" s="38">
        <f>IF(ISNA(VLOOKUP($A27,'TT LSR JA25'!$A$17:$H$23,8,FALSE))=TRUE,0,VLOOKUP($A27,'TT LSR JA25'!$A$17:$H$23,8,FALSE))</f>
        <v>0</v>
      </c>
      <c r="R27" s="38">
        <f>IF(ISNA(VLOOKUP($A27,'COP CS M J31'!$A$17:$H$23,8,FALSE))=TRUE,0,VLOOKUP($A27,'COP CS M J31'!$A$17:$H$23,8,FALSE))</f>
        <v>0</v>
      </c>
      <c r="S27" s="38">
        <f>IF(ISNA(VLOOKUP($A27,'COP CS M FE1'!$A$17:$H$23,8,FALSE))=TRUE,0,VLOOKUP($A27,'COP CS M FE1'!$A$17:$H$23,8,FALSE))</f>
        <v>0</v>
      </c>
      <c r="T27" s="38">
        <f>IF(ISNA(VLOOKUP($A27,'TT Caledon'!$A$17:$H$30,8,FALSE))=TRUE,0,VLOOKUP($A27,'TT Caledon'!$A$17:$H$30,8,FALSE))</f>
        <v>0</v>
      </c>
      <c r="U27" s="38">
        <f>IF(ISNA(VLOOKUP($A27,'Spirit FE 8'!$A$17:$H$30,8,FALSE))=TRUE,0,VLOOKUP($A27,'Spirit FE 8'!$A$17:$H$30,8,FALSE))</f>
        <v>0</v>
      </c>
      <c r="V27" s="38">
        <f>IF(ISNA(VLOOKUP($A27,'CWG MO'!$A$17:$H$30,8,FALSE))=TRUE,0,VLOOKUP($A27,'CWG MO'!$A$17:$H$30,8,FALSE))</f>
        <v>0</v>
      </c>
      <c r="W27" s="38">
        <f>IF(ISNA(VLOOKUP($A27,'CWG DM'!$A$17:$H$30,8,FALSE))=TRUE,0,VLOOKUP($A27,'CWG DM'!$A$17:$H$30,8,FALSE))</f>
        <v>0</v>
      </c>
      <c r="X27" s="38">
        <f>IF(ISNA(VLOOKUP($A27,'TT HiddenV'!$A$17:$H$30,8,FALSE))=TRUE,0,VLOOKUP($A27,'TT HiddenV'!$A$17:$H$30,8,FALSE))</f>
        <v>0</v>
      </c>
      <c r="Y27" s="38">
        <f>IF(ISNA(VLOOKUP($A27,'ValCome MO'!$A$17:$H$30,8,FALSE))=TRUE,0,VLOOKUP($A27,'ValCome MO'!$A$17:$H$30,8,FALSE))</f>
        <v>0</v>
      </c>
      <c r="Z27" s="38">
        <f>IF(ISNA(VLOOKUP($A27,'ValCome DM'!$A$17:$H$30,8,FALSE))=TRUE,0,VLOOKUP($A27,'ValCome DM'!$A$17:$H$30,8,FALSE))</f>
        <v>0</v>
      </c>
      <c r="AA27" s="38">
        <f>IF(ISNA(VLOOKUP($A27,'Provincials MO'!$A$17:$H$30,8,FALSE))=TRUE,0,VLOOKUP($A27,'Provincials MO'!$A$17:$H$30,8,FALSE))</f>
        <v>0</v>
      </c>
      <c r="AB27" s="38">
        <f>IF(ISNA(VLOOKUP($A27,'Provincials DM'!$A$17:$H$27,8,FALSE))=TRUE,0,VLOOKUP($A27,'Provincials DM'!$A$17:$H$27,8,FALSE))</f>
        <v>0</v>
      </c>
      <c r="AC27" s="26"/>
      <c r="AD27" s="26"/>
      <c r="AE27" s="38">
        <f>IF(ISNA(VLOOKUP($A27,'Le Massif MO'!$A$17:$H$27,8,FALSE))=TRUE,0,VLOOKUP($A27,'Le Massif MO'!$A$17:$H$27,8,FALSE))</f>
        <v>0</v>
      </c>
      <c r="AF27" s="26"/>
      <c r="AG27" s="26"/>
      <c r="AH27" s="26"/>
      <c r="AI27" s="38">
        <f>IF(ISNA(VLOOKUP($A27,'Juniors MO'!$A$17:$H$27,8,FALSE))=TRUE,0,VLOOKUP($A27,'Juniors MO'!$A$17:$H$27,8,FALSE))</f>
        <v>0</v>
      </c>
    </row>
  </sheetData>
  <sheetProtection/>
  <mergeCells count="1">
    <mergeCell ref="C3:H3"/>
  </mergeCells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H38" sqref="H38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2.75">
      <c r="A1" s="179"/>
      <c r="I1" s="121"/>
    </row>
    <row r="2" spans="1:9" ht="12.75">
      <c r="A2" s="179"/>
      <c r="B2" s="182" t="s">
        <v>8</v>
      </c>
      <c r="C2" s="182"/>
      <c r="D2" s="182"/>
      <c r="E2" s="182"/>
      <c r="F2" s="182"/>
      <c r="I2" s="121"/>
    </row>
    <row r="3" spans="1:9" ht="12.75">
      <c r="A3" s="179"/>
      <c r="D3" s="122" t="s">
        <v>47</v>
      </c>
      <c r="I3" s="121"/>
    </row>
    <row r="4" spans="1:9" ht="12.75">
      <c r="A4" s="179"/>
      <c r="B4" s="182" t="s">
        <v>18</v>
      </c>
      <c r="C4" s="182"/>
      <c r="D4" s="182"/>
      <c r="E4" s="182"/>
      <c r="F4" s="182"/>
      <c r="I4" s="121"/>
    </row>
    <row r="5" spans="1:9" ht="12.75">
      <c r="A5" s="179"/>
      <c r="I5" s="121"/>
    </row>
    <row r="6" spans="1:9" ht="15">
      <c r="A6" s="179"/>
      <c r="B6" s="180"/>
      <c r="C6" s="181"/>
      <c r="I6" s="121"/>
    </row>
    <row r="7" spans="1:9" ht="15">
      <c r="A7" s="179"/>
      <c r="I7" s="121"/>
    </row>
    <row r="8" spans="1:9" ht="15">
      <c r="A8" s="3" t="s">
        <v>13</v>
      </c>
      <c r="B8" s="4" t="s">
        <v>38</v>
      </c>
      <c r="C8" s="4"/>
      <c r="D8" s="4"/>
      <c r="E8" s="4"/>
      <c r="F8" s="1"/>
      <c r="G8" s="1"/>
      <c r="H8" s="1"/>
      <c r="I8" s="123"/>
    </row>
    <row r="9" spans="1:9" ht="15">
      <c r="A9" s="3" t="s">
        <v>0</v>
      </c>
      <c r="B9" s="5" t="s">
        <v>141</v>
      </c>
      <c r="C9" s="5"/>
      <c r="D9" s="5"/>
      <c r="E9" s="5"/>
      <c r="F9" s="1"/>
      <c r="G9" s="1"/>
      <c r="H9" s="1"/>
      <c r="I9" s="123"/>
    </row>
    <row r="10" spans="1:9" ht="15">
      <c r="A10" s="3" t="s">
        <v>16</v>
      </c>
      <c r="B10" s="185">
        <v>40567</v>
      </c>
      <c r="C10" s="185"/>
      <c r="D10" s="6"/>
      <c r="E10" s="6"/>
      <c r="F10" s="39"/>
      <c r="G10" s="39"/>
      <c r="H10" s="39"/>
      <c r="I10" s="123"/>
    </row>
    <row r="11" spans="1:9" ht="15">
      <c r="A11" s="3" t="s">
        <v>14</v>
      </c>
      <c r="B11" s="5" t="s">
        <v>30</v>
      </c>
      <c r="C11" s="6"/>
      <c r="I11" s="121"/>
    </row>
    <row r="12" spans="1:9" ht="15">
      <c r="A12" s="3" t="s">
        <v>20</v>
      </c>
      <c r="B12" s="8" t="s">
        <v>31</v>
      </c>
      <c r="C12" s="9"/>
      <c r="I12" s="121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124" t="s">
        <v>90</v>
      </c>
    </row>
    <row r="14" spans="1:9" ht="15">
      <c r="A14" s="7" t="s">
        <v>19</v>
      </c>
      <c r="B14" s="12">
        <v>0.5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125" t="s">
        <v>88</v>
      </c>
    </row>
    <row r="15" spans="1:9" ht="15">
      <c r="A15" s="7" t="s">
        <v>17</v>
      </c>
      <c r="B15" s="13">
        <v>46.78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125" t="s">
        <v>89</v>
      </c>
    </row>
    <row r="16" spans="1:9" ht="15">
      <c r="A16" s="7"/>
      <c r="B16" s="131" t="s">
        <v>5</v>
      </c>
      <c r="C16" s="131" t="s">
        <v>4</v>
      </c>
      <c r="D16" s="131" t="s">
        <v>5</v>
      </c>
      <c r="E16" s="131" t="s">
        <v>4</v>
      </c>
      <c r="F16" s="131" t="s">
        <v>5</v>
      </c>
      <c r="G16" s="131" t="s">
        <v>4</v>
      </c>
      <c r="H16" s="31" t="s">
        <v>4</v>
      </c>
      <c r="I16" s="126">
        <v>5</v>
      </c>
    </row>
    <row r="17" spans="1:9" ht="15">
      <c r="A17" s="129" t="s">
        <v>142</v>
      </c>
      <c r="B17" s="133">
        <v>45.37</v>
      </c>
      <c r="C17" s="137">
        <f>B17/B$15*1000*B$14</f>
        <v>484.92945703292</v>
      </c>
      <c r="D17" s="133">
        <v>0</v>
      </c>
      <c r="E17" s="137">
        <f>D17/D$15*1000*D$14</f>
        <v>0</v>
      </c>
      <c r="F17" s="133">
        <v>0</v>
      </c>
      <c r="G17" s="137">
        <f>F17/F$15*1000*F$14</f>
        <v>0</v>
      </c>
      <c r="H17" s="141">
        <f>LARGE((C17,E17,G17),1)</f>
        <v>484.92945703292</v>
      </c>
      <c r="I17" s="139">
        <v>2</v>
      </c>
    </row>
    <row r="18" spans="1:9" ht="15">
      <c r="A18" s="130" t="s">
        <v>143</v>
      </c>
      <c r="B18" s="134">
        <v>38.87</v>
      </c>
      <c r="C18" s="132">
        <f>B18/B$15*1000*B$14</f>
        <v>415.455322787516</v>
      </c>
      <c r="D18" s="134">
        <v>0</v>
      </c>
      <c r="E18" s="132">
        <f>D18/D$15*1000*D$14</f>
        <v>0</v>
      </c>
      <c r="F18" s="134">
        <v>0</v>
      </c>
      <c r="G18" s="132">
        <f>F18/F$15*1000*F$14</f>
        <v>0</v>
      </c>
      <c r="H18" s="142">
        <f>LARGE((C18,E18,G18),1)</f>
        <v>415.455322787516</v>
      </c>
      <c r="I18" s="140">
        <v>4</v>
      </c>
    </row>
    <row r="19" spans="1:9" ht="15">
      <c r="A19" s="130" t="s">
        <v>144</v>
      </c>
      <c r="B19" s="134">
        <v>43.86</v>
      </c>
      <c r="C19" s="132">
        <f>B19/B$15*1000*B$14</f>
        <v>468.7900812312954</v>
      </c>
      <c r="D19" s="134">
        <v>0</v>
      </c>
      <c r="E19" s="132">
        <f>D19/D$15*1000*D$14</f>
        <v>0</v>
      </c>
      <c r="F19" s="134">
        <v>0</v>
      </c>
      <c r="G19" s="132">
        <f>F19/F$15*1000*F$14</f>
        <v>0</v>
      </c>
      <c r="H19" s="142">
        <f>LARGE((C19,E19,G19),1)</f>
        <v>468.7900812312954</v>
      </c>
      <c r="I19" s="140">
        <v>3</v>
      </c>
    </row>
    <row r="20" spans="1:9" ht="15">
      <c r="A20" s="130" t="s">
        <v>145</v>
      </c>
      <c r="B20" s="135">
        <v>46.78</v>
      </c>
      <c r="C20" s="132">
        <f>B20/B$15*1000*B$14</f>
        <v>500</v>
      </c>
      <c r="D20" s="135">
        <v>0</v>
      </c>
      <c r="E20" s="132">
        <f>D20/D$15*1000*D$14</f>
        <v>0</v>
      </c>
      <c r="F20" s="135">
        <v>0</v>
      </c>
      <c r="G20" s="132">
        <f>F20/F$15*1000*F$14</f>
        <v>0</v>
      </c>
      <c r="H20" s="142">
        <f>LARGE((C20,E20,G20),1)</f>
        <v>500</v>
      </c>
      <c r="I20" s="140">
        <v>1</v>
      </c>
    </row>
    <row r="21" spans="1:9" s="127" customFormat="1" ht="15">
      <c r="A21" s="130" t="s">
        <v>146</v>
      </c>
      <c r="B21" s="136">
        <v>29.33</v>
      </c>
      <c r="C21" s="138">
        <f>B21/B$15*1000*B$14</f>
        <v>313.48867037195384</v>
      </c>
      <c r="D21" s="136">
        <v>0</v>
      </c>
      <c r="E21" s="138">
        <f>D21/D$15*1000*D$14</f>
        <v>0</v>
      </c>
      <c r="F21" s="136">
        <v>0</v>
      </c>
      <c r="G21" s="138">
        <f>F21/F$15*1000*F$14</f>
        <v>0</v>
      </c>
      <c r="H21" s="143">
        <f>LARGE((C21,E21,G21),1)</f>
        <v>313.48867037195384</v>
      </c>
      <c r="I21" s="140">
        <v>5</v>
      </c>
    </row>
    <row r="22" s="127" customFormat="1" ht="13.5"/>
    <row r="23" s="127" customFormat="1" ht="13.5"/>
    <row r="24" s="127" customFormat="1" ht="13.5"/>
    <row r="25" s="127" customFormat="1" ht="13.5"/>
    <row r="26" s="127" customFormat="1" ht="13.5"/>
    <row r="27" s="127" customFormat="1" ht="13.5"/>
    <row r="28" s="127" customFormat="1" ht="13.5"/>
    <row r="29" s="127" customFormat="1" ht="13.5"/>
    <row r="30" s="127" customFormat="1" ht="13.5"/>
    <row r="31" s="127" customFormat="1" ht="13.5"/>
    <row r="32" s="127" customFormat="1" ht="13.5"/>
    <row r="33" s="127" customFormat="1" ht="13.5"/>
    <row r="34" s="127" customFormat="1" ht="13.5"/>
    <row r="35" s="127" customFormat="1" ht="13.5"/>
    <row r="36" s="127" customFormat="1" ht="13.5"/>
    <row r="37" s="127" customFormat="1" ht="13.5"/>
    <row r="38" s="127" customFormat="1" ht="13.5"/>
    <row r="39" s="127" customFormat="1" ht="13.5"/>
    <row r="40" s="127" customFormat="1" ht="13.5"/>
    <row r="41" s="127" customFormat="1" ht="13.5"/>
    <row r="42" s="127" customFormat="1" ht="13.5"/>
    <row r="43" s="127" customFormat="1" ht="13.5"/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25" zoomScaleNormal="125" zoomScalePageLayoutView="0" workbookViewId="0" topLeftCell="A5">
      <selection activeCell="K29" sqref="K2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35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125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63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0.75</v>
      </c>
      <c r="C14" s="10"/>
      <c r="D14" s="12">
        <v>0</v>
      </c>
      <c r="E14" s="10"/>
      <c r="F14" s="12">
        <v>0.8</v>
      </c>
      <c r="G14" s="10"/>
      <c r="H14" s="31" t="s">
        <v>22</v>
      </c>
      <c r="I14" s="69" t="s">
        <v>88</v>
      </c>
    </row>
    <row r="15" spans="1:10" ht="15" customHeight="1">
      <c r="A15" s="7" t="s">
        <v>17</v>
      </c>
      <c r="B15" s="13">
        <v>72.12</v>
      </c>
      <c r="C15" s="11"/>
      <c r="D15" s="13">
        <v>1</v>
      </c>
      <c r="E15" s="11"/>
      <c r="F15" s="13">
        <v>71.22</v>
      </c>
      <c r="G15" s="11"/>
      <c r="H15" s="31" t="s">
        <v>23</v>
      </c>
      <c r="I15" s="69" t="s">
        <v>89</v>
      </c>
      <c r="J15" s="2" t="s">
        <v>126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24</v>
      </c>
    </row>
    <row r="17" spans="1:10" ht="13.5">
      <c r="A17" s="51" t="s">
        <v>26</v>
      </c>
      <c r="B17" s="17">
        <v>72.12</v>
      </c>
      <c r="C17" s="16">
        <f aca="true" t="shared" si="0" ref="C17:C26">B17/B$15*1000*B$14</f>
        <v>750</v>
      </c>
      <c r="D17" s="17">
        <v>0</v>
      </c>
      <c r="E17" s="16">
        <f aca="true" t="shared" si="1" ref="E17:E26">D17/D$15*1000*D$14</f>
        <v>0</v>
      </c>
      <c r="F17" s="15">
        <v>71.22</v>
      </c>
      <c r="G17" s="16">
        <f aca="true" t="shared" si="2" ref="G17:G26">F17/F$15*1000*F$14</f>
        <v>800</v>
      </c>
      <c r="H17" s="19">
        <f>LARGE((C17,E17,G17),1)</f>
        <v>800</v>
      </c>
      <c r="I17" s="68">
        <v>1</v>
      </c>
      <c r="J17" s="2">
        <v>1</v>
      </c>
    </row>
    <row r="18" spans="1:10" ht="13.5">
      <c r="A18" s="52" t="s">
        <v>27</v>
      </c>
      <c r="B18" s="17">
        <v>64.57</v>
      </c>
      <c r="C18" s="16">
        <f t="shared" si="0"/>
        <v>671.4850249584025</v>
      </c>
      <c r="D18" s="17">
        <v>0</v>
      </c>
      <c r="E18" s="16">
        <f t="shared" si="1"/>
        <v>0</v>
      </c>
      <c r="F18" s="15">
        <v>66.41</v>
      </c>
      <c r="G18" s="16">
        <f>F18/F$15*1000*F$14</f>
        <v>745.9702330805953</v>
      </c>
      <c r="H18" s="19">
        <f>LARGE((C18,E18,G18),1)</f>
        <v>745.9702330805953</v>
      </c>
      <c r="I18" s="68">
        <v>4</v>
      </c>
      <c r="J18" s="2">
        <v>3</v>
      </c>
    </row>
    <row r="19" spans="1:9" ht="13.5">
      <c r="A19" s="52" t="s">
        <v>98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5">
        <v>0</v>
      </c>
      <c r="G19" s="16">
        <f t="shared" si="2"/>
        <v>0</v>
      </c>
      <c r="H19" s="19">
        <f>LARGE((C19,E19,G19),1)</f>
        <v>0</v>
      </c>
      <c r="I19" s="68">
        <v>0</v>
      </c>
    </row>
    <row r="20" spans="1:9" ht="13.5">
      <c r="A20" s="52" t="s">
        <v>98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5">
        <v>0</v>
      </c>
      <c r="G20" s="16">
        <f t="shared" si="2"/>
        <v>0</v>
      </c>
      <c r="H20" s="19">
        <f>LARGE((C20,E20,G20),1)</f>
        <v>0</v>
      </c>
      <c r="I20" s="68">
        <v>0</v>
      </c>
    </row>
    <row r="21" spans="1:9" ht="13.5">
      <c r="A21" s="52" t="s">
        <v>98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5">
        <v>0</v>
      </c>
      <c r="G21" s="16">
        <f t="shared" si="2"/>
        <v>0</v>
      </c>
      <c r="H21" s="19">
        <f>LARGE((C21,E21,G21),1)</f>
        <v>0</v>
      </c>
      <c r="I21" s="68">
        <v>0</v>
      </c>
    </row>
    <row r="22" spans="1:9" ht="13.5">
      <c r="A22" s="52" t="s">
        <v>98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5">
        <v>0</v>
      </c>
      <c r="G22" s="16">
        <f t="shared" si="2"/>
        <v>0</v>
      </c>
      <c r="H22" s="19">
        <f>LARGE((C22,E22,G22),1)</f>
        <v>0</v>
      </c>
      <c r="I22" s="68">
        <v>0</v>
      </c>
    </row>
    <row r="23" spans="1:9" ht="13.5">
      <c r="A23" s="52" t="s">
        <v>98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5">
        <v>0</v>
      </c>
      <c r="G23" s="16">
        <f t="shared" si="2"/>
        <v>0</v>
      </c>
      <c r="H23" s="19">
        <f>LARGE((C23,E23,G23),1)</f>
        <v>0</v>
      </c>
      <c r="I23" s="68">
        <v>0</v>
      </c>
    </row>
    <row r="24" spans="1:9" ht="13.5">
      <c r="A24" s="52" t="s">
        <v>98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5">
        <v>0</v>
      </c>
      <c r="G24" s="16">
        <f t="shared" si="2"/>
        <v>0</v>
      </c>
      <c r="H24" s="19">
        <f>LARGE((C24,E24,G24),1)</f>
        <v>0</v>
      </c>
      <c r="I24" s="68">
        <v>0</v>
      </c>
    </row>
    <row r="25" spans="1:9" ht="13.5">
      <c r="A25" s="52" t="s">
        <v>98</v>
      </c>
      <c r="B25" s="17">
        <v>0</v>
      </c>
      <c r="C25" s="16">
        <f t="shared" si="0"/>
        <v>0</v>
      </c>
      <c r="D25" s="17">
        <v>0</v>
      </c>
      <c r="E25" s="16">
        <f t="shared" si="1"/>
        <v>0</v>
      </c>
      <c r="F25" s="15">
        <v>0</v>
      </c>
      <c r="G25" s="16">
        <f t="shared" si="2"/>
        <v>0</v>
      </c>
      <c r="H25" s="19">
        <f>LARGE((C25,E25,G25),1)</f>
        <v>0</v>
      </c>
      <c r="I25" s="68">
        <v>0</v>
      </c>
    </row>
    <row r="26" spans="1:8" ht="13.5">
      <c r="A26" s="52" t="s">
        <v>98</v>
      </c>
      <c r="B26" s="17">
        <v>0</v>
      </c>
      <c r="C26" s="16">
        <f t="shared" si="0"/>
        <v>0</v>
      </c>
      <c r="D26" s="17">
        <v>0</v>
      </c>
      <c r="E26" s="16">
        <f t="shared" si="1"/>
        <v>0</v>
      </c>
      <c r="F26" s="15">
        <v>0</v>
      </c>
      <c r="G26" s="16">
        <f t="shared" si="2"/>
        <v>0</v>
      </c>
      <c r="H26" s="19">
        <f>LARGE((C26,E26,G26),1)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="125" zoomScaleNormal="125" zoomScalePageLayoutView="0" workbookViewId="0" topLeftCell="A1">
      <selection activeCell="I1" sqref="I1:I6553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53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125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>
        <v>40574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99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0.75</v>
      </c>
      <c r="C14" s="10"/>
      <c r="D14" s="12">
        <v>0</v>
      </c>
      <c r="E14" s="10"/>
      <c r="F14" s="12">
        <v>0.8</v>
      </c>
      <c r="G14" s="10"/>
      <c r="H14" s="31" t="s">
        <v>22</v>
      </c>
      <c r="I14" s="69" t="s">
        <v>88</v>
      </c>
    </row>
    <row r="15" spans="1:10" ht="15" customHeight="1">
      <c r="A15" s="7" t="s">
        <v>17</v>
      </c>
      <c r="B15" s="13">
        <v>72.36</v>
      </c>
      <c r="C15" s="11"/>
      <c r="D15" s="13">
        <v>1</v>
      </c>
      <c r="E15" s="11"/>
      <c r="F15" s="13">
        <v>69.85</v>
      </c>
      <c r="G15" s="11"/>
      <c r="H15" s="31" t="s">
        <v>23</v>
      </c>
      <c r="I15" s="69" t="s">
        <v>89</v>
      </c>
      <c r="J15" s="2" t="s">
        <v>126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23</v>
      </c>
    </row>
    <row r="17" spans="1:10" ht="13.5">
      <c r="A17" s="90" t="s">
        <v>26</v>
      </c>
      <c r="B17" s="17">
        <v>72.36</v>
      </c>
      <c r="C17" s="16">
        <f aca="true" t="shared" si="0" ref="C17:C28">B17/B$15*1000*B$14</f>
        <v>750</v>
      </c>
      <c r="D17" s="17">
        <v>0</v>
      </c>
      <c r="E17" s="16">
        <f aca="true" t="shared" si="1" ref="E17:E28">D17/D$15*1000*D$14</f>
        <v>0</v>
      </c>
      <c r="F17" s="15">
        <v>69.85</v>
      </c>
      <c r="G17" s="16">
        <f aca="true" t="shared" si="2" ref="G17:G28">F17/F$15*1000*F$14</f>
        <v>800</v>
      </c>
      <c r="H17" s="19">
        <f>LARGE((C17,E17,G17),1)</f>
        <v>800</v>
      </c>
      <c r="I17" s="68">
        <v>1</v>
      </c>
      <c r="J17" s="2">
        <v>1</v>
      </c>
    </row>
    <row r="18" spans="1:10" ht="13.5">
      <c r="A18" s="91" t="s">
        <v>27</v>
      </c>
      <c r="B18" s="17">
        <v>61.3</v>
      </c>
      <c r="C18" s="16">
        <f t="shared" si="0"/>
        <v>635.3648424543946</v>
      </c>
      <c r="D18" s="17">
        <v>0</v>
      </c>
      <c r="E18" s="16">
        <f t="shared" si="1"/>
        <v>0</v>
      </c>
      <c r="F18" s="15">
        <v>64.46</v>
      </c>
      <c r="G18" s="16">
        <f>F18/F$15*1000*F$14</f>
        <v>738.267716535433</v>
      </c>
      <c r="H18" s="19">
        <f>LARGE((C18,E18,G18),1)</f>
        <v>738.267716535433</v>
      </c>
      <c r="I18" s="68">
        <v>4</v>
      </c>
      <c r="J18" s="2">
        <v>2</v>
      </c>
    </row>
    <row r="19" spans="1:9" ht="13.5">
      <c r="A19" s="52" t="s">
        <v>98</v>
      </c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5">
        <v>0</v>
      </c>
      <c r="G19" s="16">
        <f t="shared" si="2"/>
        <v>0</v>
      </c>
      <c r="H19" s="19">
        <f>LARGE((C19,E19,G19),1)</f>
        <v>0</v>
      </c>
      <c r="I19" s="68">
        <v>0</v>
      </c>
    </row>
    <row r="20" spans="1:9" ht="13.5">
      <c r="A20" s="52" t="s">
        <v>98</v>
      </c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5">
        <v>0</v>
      </c>
      <c r="G20" s="16">
        <f t="shared" si="2"/>
        <v>0</v>
      </c>
      <c r="H20" s="19">
        <f>LARGE((C20,E20,G20),1)</f>
        <v>0</v>
      </c>
      <c r="I20" s="68">
        <v>0</v>
      </c>
    </row>
    <row r="21" spans="1:9" ht="13.5">
      <c r="A21" s="52" t="s">
        <v>98</v>
      </c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5">
        <v>0</v>
      </c>
      <c r="G21" s="16">
        <f t="shared" si="2"/>
        <v>0</v>
      </c>
      <c r="H21" s="19">
        <f>LARGE((C21,E21,G21),1)</f>
        <v>0</v>
      </c>
      <c r="I21" s="68">
        <v>0</v>
      </c>
    </row>
    <row r="22" spans="1:9" ht="13.5">
      <c r="A22" s="52" t="s">
        <v>98</v>
      </c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5">
        <v>0</v>
      </c>
      <c r="G22" s="16">
        <f t="shared" si="2"/>
        <v>0</v>
      </c>
      <c r="H22" s="19">
        <f>LARGE((C22,E22,G22),1)</f>
        <v>0</v>
      </c>
      <c r="I22" s="68">
        <v>0</v>
      </c>
    </row>
    <row r="23" spans="1:9" ht="13.5">
      <c r="A23" s="52" t="s">
        <v>98</v>
      </c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5">
        <v>0</v>
      </c>
      <c r="G23" s="16">
        <f t="shared" si="2"/>
        <v>0</v>
      </c>
      <c r="H23" s="19">
        <f>LARGE((C23,E23,G23),1)</f>
        <v>0</v>
      </c>
      <c r="I23" s="68">
        <v>0</v>
      </c>
    </row>
    <row r="24" spans="1:9" ht="13.5">
      <c r="A24" s="52" t="s">
        <v>98</v>
      </c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5">
        <v>0</v>
      </c>
      <c r="G24" s="16">
        <f t="shared" si="2"/>
        <v>0</v>
      </c>
      <c r="H24" s="19">
        <f>LARGE((C24,E24,G24),1)</f>
        <v>0</v>
      </c>
      <c r="I24" s="68">
        <v>0</v>
      </c>
    </row>
    <row r="25" spans="1:9" ht="13.5">
      <c r="A25" s="52" t="s">
        <v>98</v>
      </c>
      <c r="B25" s="17">
        <v>0</v>
      </c>
      <c r="C25" s="16">
        <f t="shared" si="0"/>
        <v>0</v>
      </c>
      <c r="D25" s="17">
        <v>0</v>
      </c>
      <c r="E25" s="16">
        <f t="shared" si="1"/>
        <v>0</v>
      </c>
      <c r="F25" s="15">
        <v>0</v>
      </c>
      <c r="G25" s="16">
        <f t="shared" si="2"/>
        <v>0</v>
      </c>
      <c r="H25" s="19">
        <f>LARGE((C25,E25,G25),1)</f>
        <v>0</v>
      </c>
      <c r="I25" s="68">
        <v>0</v>
      </c>
    </row>
    <row r="26" spans="1:8" ht="13.5">
      <c r="A26" s="52" t="s">
        <v>98</v>
      </c>
      <c r="B26" s="17">
        <v>0</v>
      </c>
      <c r="C26" s="16">
        <f t="shared" si="0"/>
        <v>0</v>
      </c>
      <c r="D26" s="17">
        <v>0</v>
      </c>
      <c r="E26" s="16">
        <f t="shared" si="1"/>
        <v>0</v>
      </c>
      <c r="F26" s="15">
        <v>0</v>
      </c>
      <c r="G26" s="16">
        <f t="shared" si="2"/>
        <v>0</v>
      </c>
      <c r="H26" s="19">
        <f>LARGE((C26,E26,G26),1)</f>
        <v>0</v>
      </c>
    </row>
    <row r="27" spans="1:8" ht="13.5">
      <c r="A27" s="52" t="s">
        <v>98</v>
      </c>
      <c r="B27" s="17">
        <v>0</v>
      </c>
      <c r="C27" s="16">
        <f t="shared" si="0"/>
        <v>0</v>
      </c>
      <c r="D27" s="17">
        <v>0</v>
      </c>
      <c r="E27" s="16">
        <f t="shared" si="1"/>
        <v>0</v>
      </c>
      <c r="F27" s="15">
        <v>0</v>
      </c>
      <c r="G27" s="16">
        <f t="shared" si="2"/>
        <v>0</v>
      </c>
      <c r="H27" s="19">
        <f>LARGE((C27,E27,G27),1)</f>
        <v>0</v>
      </c>
    </row>
    <row r="28" spans="1:8" ht="13.5">
      <c r="A28" s="52" t="s">
        <v>98</v>
      </c>
      <c r="B28" s="17">
        <v>0</v>
      </c>
      <c r="C28" s="16">
        <f t="shared" si="0"/>
        <v>0</v>
      </c>
      <c r="D28" s="17">
        <v>0</v>
      </c>
      <c r="E28" s="16">
        <f t="shared" si="1"/>
        <v>0</v>
      </c>
      <c r="F28" s="15">
        <v>0</v>
      </c>
      <c r="G28" s="16">
        <f t="shared" si="2"/>
        <v>0</v>
      </c>
      <c r="H28" s="19">
        <f>LARGE((C28,E28,G28),1)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:IV65536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38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56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40581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60.96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48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11</v>
      </c>
    </row>
    <row r="17" spans="1:9" ht="15">
      <c r="A17" s="50" t="s">
        <v>122</v>
      </c>
      <c r="B17" s="15">
        <v>60.96</v>
      </c>
      <c r="C17" s="16">
        <f aca="true" t="shared" si="0" ref="C17:C32">B17/B$15*1000*B$14</f>
        <v>500</v>
      </c>
      <c r="D17" s="15">
        <v>0</v>
      </c>
      <c r="E17" s="16">
        <f aca="true" t="shared" si="1" ref="E17:E32">D17/D$15*1000*D$14</f>
        <v>0</v>
      </c>
      <c r="F17" s="15">
        <v>0</v>
      </c>
      <c r="G17" s="16">
        <f aca="true" t="shared" si="2" ref="G17:G32">F17/F$15*1000*F$14</f>
        <v>0</v>
      </c>
      <c r="H17" s="18">
        <f>LARGE((C17,E17,G17),1)</f>
        <v>500</v>
      </c>
      <c r="I17" s="68">
        <v>1</v>
      </c>
    </row>
    <row r="18" spans="1:9" ht="15">
      <c r="A18" s="50" t="s">
        <v>123</v>
      </c>
      <c r="B18" s="15">
        <v>56.66</v>
      </c>
      <c r="C18" s="16">
        <f t="shared" si="0"/>
        <v>464.73097112860887</v>
      </c>
      <c r="D18" s="15">
        <v>0</v>
      </c>
      <c r="E18" s="16">
        <f t="shared" si="1"/>
        <v>0</v>
      </c>
      <c r="F18" s="15">
        <v>0</v>
      </c>
      <c r="G18" s="16">
        <f t="shared" si="2"/>
        <v>0</v>
      </c>
      <c r="H18" s="18">
        <f>LARGE((C18,E18,G18),1)</f>
        <v>464.73097112860887</v>
      </c>
      <c r="I18" s="68">
        <v>2</v>
      </c>
    </row>
    <row r="19" spans="1:9" ht="15">
      <c r="A19" s="50" t="s">
        <v>113</v>
      </c>
      <c r="B19" s="15">
        <v>56.27</v>
      </c>
      <c r="C19" s="16">
        <f t="shared" si="0"/>
        <v>461.5321522309712</v>
      </c>
      <c r="D19" s="15">
        <v>0</v>
      </c>
      <c r="E19" s="16">
        <f t="shared" si="1"/>
        <v>0</v>
      </c>
      <c r="F19" s="15">
        <v>0</v>
      </c>
      <c r="G19" s="16">
        <f t="shared" si="2"/>
        <v>0</v>
      </c>
      <c r="H19" s="18">
        <f>LARGE((C19,E19,G19),1)</f>
        <v>461.5321522309712</v>
      </c>
      <c r="I19" s="68">
        <v>3</v>
      </c>
    </row>
    <row r="20" spans="1:9" ht="15">
      <c r="A20" s="50" t="s">
        <v>115</v>
      </c>
      <c r="B20" s="15">
        <v>55.24</v>
      </c>
      <c r="C20" s="16">
        <f t="shared" si="0"/>
        <v>453.0839895013123</v>
      </c>
      <c r="D20" s="15">
        <v>0</v>
      </c>
      <c r="E20" s="16">
        <f t="shared" si="1"/>
        <v>0</v>
      </c>
      <c r="F20" s="15">
        <v>0</v>
      </c>
      <c r="G20" s="16">
        <f t="shared" si="2"/>
        <v>0</v>
      </c>
      <c r="H20" s="18">
        <f>LARGE((C20,E20,G20),1)</f>
        <v>453.0839895013123</v>
      </c>
      <c r="I20" s="68">
        <v>4</v>
      </c>
    </row>
    <row r="21" spans="1:9" ht="15">
      <c r="A21" s="50" t="s">
        <v>114</v>
      </c>
      <c r="B21" s="15">
        <v>52.23</v>
      </c>
      <c r="C21" s="16">
        <f t="shared" si="0"/>
        <v>428.39566929133855</v>
      </c>
      <c r="D21" s="15">
        <v>0</v>
      </c>
      <c r="E21" s="16">
        <f t="shared" si="1"/>
        <v>0</v>
      </c>
      <c r="F21" s="15">
        <v>0</v>
      </c>
      <c r="G21" s="16">
        <f t="shared" si="2"/>
        <v>0</v>
      </c>
      <c r="H21" s="18">
        <f>LARGE((C21,E21,G21),1)</f>
        <v>428.39566929133855</v>
      </c>
      <c r="I21" s="68">
        <v>5</v>
      </c>
    </row>
    <row r="22" spans="1:9" ht="15">
      <c r="A22" s="50" t="s">
        <v>116</v>
      </c>
      <c r="B22" s="15">
        <v>47.39</v>
      </c>
      <c r="C22" s="16">
        <f t="shared" si="0"/>
        <v>388.6975065616798</v>
      </c>
      <c r="D22" s="15">
        <v>0</v>
      </c>
      <c r="E22" s="16">
        <f t="shared" si="1"/>
        <v>0</v>
      </c>
      <c r="F22" s="15">
        <v>0</v>
      </c>
      <c r="G22" s="16">
        <f t="shared" si="2"/>
        <v>0</v>
      </c>
      <c r="H22" s="18">
        <f>LARGE((C22,E22,G22),1)</f>
        <v>388.6975065616798</v>
      </c>
      <c r="I22" s="68">
        <v>6</v>
      </c>
    </row>
    <row r="23" spans="1:9" ht="15">
      <c r="A23" s="50" t="s">
        <v>119</v>
      </c>
      <c r="B23" s="15">
        <v>43.04</v>
      </c>
      <c r="C23" s="16">
        <f t="shared" si="0"/>
        <v>353.01837270341207</v>
      </c>
      <c r="D23" s="15">
        <v>0</v>
      </c>
      <c r="E23" s="16">
        <f t="shared" si="1"/>
        <v>0</v>
      </c>
      <c r="F23" s="15">
        <v>0</v>
      </c>
      <c r="G23" s="16">
        <f t="shared" si="2"/>
        <v>0</v>
      </c>
      <c r="H23" s="18">
        <f>LARGE((C23,E23,G23),1)</f>
        <v>353.01837270341207</v>
      </c>
      <c r="I23" s="68">
        <v>7</v>
      </c>
    </row>
    <row r="24" spans="1:9" ht="15">
      <c r="A24" s="50" t="s">
        <v>118</v>
      </c>
      <c r="B24" s="15">
        <v>42.18</v>
      </c>
      <c r="C24" s="16">
        <f t="shared" si="0"/>
        <v>345.96456692913387</v>
      </c>
      <c r="D24" s="15">
        <v>0</v>
      </c>
      <c r="E24" s="16">
        <f t="shared" si="1"/>
        <v>0</v>
      </c>
      <c r="F24" s="15">
        <v>0</v>
      </c>
      <c r="G24" s="16">
        <f t="shared" si="2"/>
        <v>0</v>
      </c>
      <c r="H24" s="18">
        <f>LARGE((C24,E24,G24),1)</f>
        <v>345.96456692913387</v>
      </c>
      <c r="I24" s="68">
        <v>8</v>
      </c>
    </row>
    <row r="25" spans="1:9" ht="15">
      <c r="A25" s="50" t="s">
        <v>117</v>
      </c>
      <c r="B25" s="15">
        <v>38.96</v>
      </c>
      <c r="C25" s="16">
        <f t="shared" si="0"/>
        <v>319.5538057742782</v>
      </c>
      <c r="D25" s="15">
        <v>0</v>
      </c>
      <c r="E25" s="16">
        <f t="shared" si="1"/>
        <v>0</v>
      </c>
      <c r="F25" s="15">
        <v>0</v>
      </c>
      <c r="G25" s="16">
        <f t="shared" si="2"/>
        <v>0</v>
      </c>
      <c r="H25" s="18">
        <f>LARGE((C25,E25,G25),1)</f>
        <v>319.5538057742782</v>
      </c>
      <c r="I25" s="68">
        <v>9</v>
      </c>
    </row>
    <row r="26" spans="1:9" ht="15">
      <c r="A26" s="51" t="s">
        <v>128</v>
      </c>
      <c r="B26" s="15">
        <v>16.91</v>
      </c>
      <c r="C26" s="16">
        <f t="shared" si="0"/>
        <v>138.69750656167977</v>
      </c>
      <c r="D26" s="15">
        <v>0</v>
      </c>
      <c r="E26" s="16">
        <f t="shared" si="1"/>
        <v>0</v>
      </c>
      <c r="F26" s="15">
        <v>0</v>
      </c>
      <c r="G26" s="16">
        <f t="shared" si="2"/>
        <v>0</v>
      </c>
      <c r="H26" s="18">
        <f>LARGE((C26,E26,G26),1)</f>
        <v>138.69750656167977</v>
      </c>
      <c r="I26" s="68">
        <v>10</v>
      </c>
    </row>
    <row r="27" spans="1:9" ht="15">
      <c r="A27" s="51" t="s">
        <v>127</v>
      </c>
      <c r="B27" s="15">
        <v>4.64</v>
      </c>
      <c r="C27" s="16">
        <f t="shared" si="0"/>
        <v>38.05774278215223</v>
      </c>
      <c r="D27" s="15">
        <v>0</v>
      </c>
      <c r="E27" s="16">
        <f t="shared" si="1"/>
        <v>0</v>
      </c>
      <c r="F27" s="15">
        <v>0</v>
      </c>
      <c r="G27" s="16">
        <f t="shared" si="2"/>
        <v>0</v>
      </c>
      <c r="H27" s="18">
        <f>LARGE((C27,E27,G27),1)</f>
        <v>38.05774278215223</v>
      </c>
      <c r="I27" s="68">
        <v>11</v>
      </c>
    </row>
    <row r="28" spans="1:9" ht="15">
      <c r="A28" s="51" t="s">
        <v>102</v>
      </c>
      <c r="B28" s="15">
        <v>0</v>
      </c>
      <c r="C28" s="16">
        <f t="shared" si="0"/>
        <v>0</v>
      </c>
      <c r="D28" s="15">
        <v>0</v>
      </c>
      <c r="E28" s="16">
        <f t="shared" si="1"/>
        <v>0</v>
      </c>
      <c r="F28" s="15">
        <v>0</v>
      </c>
      <c r="G28" s="16">
        <f t="shared" si="2"/>
        <v>0</v>
      </c>
      <c r="H28" s="18">
        <f>LARGE((C28,E28,G28),1)</f>
        <v>0</v>
      </c>
      <c r="I28" s="68">
        <v>0</v>
      </c>
    </row>
    <row r="29" spans="1:9" ht="15">
      <c r="A29" s="51" t="s">
        <v>103</v>
      </c>
      <c r="B29" s="15">
        <v>0</v>
      </c>
      <c r="C29" s="16">
        <f t="shared" si="0"/>
        <v>0</v>
      </c>
      <c r="D29" s="15">
        <v>0</v>
      </c>
      <c r="E29" s="16">
        <f t="shared" si="1"/>
        <v>0</v>
      </c>
      <c r="F29" s="15">
        <v>0</v>
      </c>
      <c r="G29" s="16">
        <f t="shared" si="2"/>
        <v>0</v>
      </c>
      <c r="H29" s="18">
        <f>LARGE((C29,E29,G29),1)</f>
        <v>0</v>
      </c>
      <c r="I29" s="68">
        <v>0</v>
      </c>
    </row>
    <row r="30" spans="1:9" ht="15">
      <c r="A30" s="51" t="s">
        <v>104</v>
      </c>
      <c r="B30" s="15">
        <v>0</v>
      </c>
      <c r="C30" s="16">
        <f t="shared" si="0"/>
        <v>0</v>
      </c>
      <c r="D30" s="15">
        <v>0</v>
      </c>
      <c r="E30" s="16">
        <f t="shared" si="1"/>
        <v>0</v>
      </c>
      <c r="F30" s="15">
        <v>0</v>
      </c>
      <c r="G30" s="16">
        <f t="shared" si="2"/>
        <v>0</v>
      </c>
      <c r="H30" s="18">
        <f>LARGE((C30,E30,G30),1)</f>
        <v>0</v>
      </c>
      <c r="I30" s="68">
        <v>0</v>
      </c>
    </row>
    <row r="31" spans="1:9" ht="15">
      <c r="A31" s="51" t="s">
        <v>105</v>
      </c>
      <c r="B31" s="15">
        <v>0</v>
      </c>
      <c r="C31" s="16">
        <f t="shared" si="0"/>
        <v>0</v>
      </c>
      <c r="D31" s="15">
        <v>0</v>
      </c>
      <c r="E31" s="16">
        <f t="shared" si="1"/>
        <v>0</v>
      </c>
      <c r="F31" s="15">
        <v>0</v>
      </c>
      <c r="G31" s="16">
        <f t="shared" si="2"/>
        <v>0</v>
      </c>
      <c r="H31" s="18">
        <f>LARGE((C31,E31,G31),1)</f>
        <v>0</v>
      </c>
      <c r="I31" s="68">
        <v>0</v>
      </c>
    </row>
    <row r="32" spans="1:9" ht="15">
      <c r="A32" s="51" t="s">
        <v>106</v>
      </c>
      <c r="B32" s="15">
        <v>0</v>
      </c>
      <c r="C32" s="16">
        <f t="shared" si="0"/>
        <v>0</v>
      </c>
      <c r="D32" s="15">
        <v>0</v>
      </c>
      <c r="E32" s="16">
        <f t="shared" si="1"/>
        <v>0</v>
      </c>
      <c r="F32" s="15">
        <v>0</v>
      </c>
      <c r="G32" s="16">
        <f t="shared" si="2"/>
        <v>0</v>
      </c>
      <c r="H32" s="18">
        <f>LARGE((C32,E32,G32),1)</f>
        <v>0</v>
      </c>
      <c r="I32" s="68"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2" sqref="B22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166" customWidth="1"/>
  </cols>
  <sheetData>
    <row r="1" ht="14.25">
      <c r="A1" s="179"/>
    </row>
    <row r="2" spans="1:6" ht="14.25">
      <c r="A2" s="179"/>
      <c r="B2" s="182" t="s">
        <v>8</v>
      </c>
      <c r="C2" s="182"/>
      <c r="D2" s="182"/>
      <c r="E2" s="182"/>
      <c r="F2" s="182"/>
    </row>
    <row r="3" spans="1:4" ht="14.25">
      <c r="A3" s="179"/>
      <c r="D3" s="167" t="s">
        <v>47</v>
      </c>
    </row>
    <row r="4" spans="1:6" ht="14.25">
      <c r="A4" s="179"/>
      <c r="B4" s="182" t="s">
        <v>18</v>
      </c>
      <c r="C4" s="182"/>
      <c r="D4" s="182"/>
      <c r="E4" s="182"/>
      <c r="F4" s="182"/>
    </row>
    <row r="5" ht="14.25">
      <c r="A5" s="179"/>
    </row>
    <row r="6" spans="1:3" ht="1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155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156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40581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168" t="s">
        <v>88</v>
      </c>
    </row>
    <row r="15" spans="1:9" ht="15">
      <c r="A15" s="7" t="s">
        <v>17</v>
      </c>
      <c r="B15" s="13">
        <v>19.9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168" t="s">
        <v>89</v>
      </c>
    </row>
    <row r="16" spans="1:9" ht="15">
      <c r="A16" s="7"/>
      <c r="B16" s="14" t="s">
        <v>5</v>
      </c>
      <c r="C16" s="14" t="s">
        <v>4</v>
      </c>
      <c r="D16" s="14" t="s">
        <v>48</v>
      </c>
      <c r="E16" s="14" t="s">
        <v>4</v>
      </c>
      <c r="F16" s="14" t="s">
        <v>5</v>
      </c>
      <c r="G16" s="14" t="s">
        <v>4</v>
      </c>
      <c r="H16" s="32" t="s">
        <v>4</v>
      </c>
      <c r="I16" s="169"/>
    </row>
    <row r="17" spans="1:9" ht="15">
      <c r="A17" s="147" t="s">
        <v>144</v>
      </c>
      <c r="B17" s="15">
        <v>19.9</v>
      </c>
      <c r="C17" s="16">
        <f aca="true" t="shared" si="0" ref="C17:C23">B17/B$15*1000*B$14</f>
        <v>500</v>
      </c>
      <c r="D17" s="15">
        <v>0</v>
      </c>
      <c r="E17" s="16">
        <f aca="true" t="shared" si="1" ref="E17:E23">D17/D$15*1000*D$14</f>
        <v>0</v>
      </c>
      <c r="F17" s="15">
        <v>0</v>
      </c>
      <c r="G17" s="16">
        <f aca="true" t="shared" si="2" ref="G17:G23">F17/F$15*1000*F$14</f>
        <v>0</v>
      </c>
      <c r="H17" s="18">
        <f>LARGE((C17,E17,G17),1)</f>
        <v>500</v>
      </c>
      <c r="I17" s="170"/>
    </row>
    <row r="18" spans="1:9" ht="15">
      <c r="A18" s="149" t="s">
        <v>143</v>
      </c>
      <c r="B18" s="15">
        <v>16.67</v>
      </c>
      <c r="C18" s="16">
        <f t="shared" si="0"/>
        <v>418.8442211055277</v>
      </c>
      <c r="D18" s="15">
        <v>0</v>
      </c>
      <c r="E18" s="16">
        <f t="shared" si="1"/>
        <v>0</v>
      </c>
      <c r="F18" s="15">
        <v>0</v>
      </c>
      <c r="G18" s="16">
        <f t="shared" si="2"/>
        <v>0</v>
      </c>
      <c r="H18" s="18">
        <f>LARGE((C18,E18,G18),1)</f>
        <v>418.8442211055277</v>
      </c>
      <c r="I18" s="170"/>
    </row>
    <row r="19" spans="1:9" ht="15">
      <c r="A19" s="128" t="s">
        <v>146</v>
      </c>
      <c r="B19" s="15">
        <v>4.05</v>
      </c>
      <c r="C19" s="16">
        <f t="shared" si="0"/>
        <v>101.75879396984924</v>
      </c>
      <c r="D19" s="15">
        <v>0</v>
      </c>
      <c r="E19" s="16">
        <f t="shared" si="1"/>
        <v>0</v>
      </c>
      <c r="F19" s="15">
        <v>0</v>
      </c>
      <c r="G19" s="16">
        <f t="shared" si="2"/>
        <v>0</v>
      </c>
      <c r="H19" s="18">
        <f>LARGE((C19,E19,G19),1)</f>
        <v>101.75879396984924</v>
      </c>
      <c r="I19" s="170"/>
    </row>
    <row r="20" spans="1:9" ht="15">
      <c r="A20" s="147" t="s">
        <v>145</v>
      </c>
      <c r="B20" s="15">
        <v>10.96</v>
      </c>
      <c r="C20" s="16">
        <f t="shared" si="0"/>
        <v>275.3768844221106</v>
      </c>
      <c r="D20" s="15">
        <v>0</v>
      </c>
      <c r="E20" s="16">
        <f t="shared" si="1"/>
        <v>0</v>
      </c>
      <c r="F20" s="15">
        <v>0</v>
      </c>
      <c r="G20" s="16">
        <f t="shared" si="2"/>
        <v>0</v>
      </c>
      <c r="H20" s="18">
        <f>LARGE((C20,E20,G20),1)</f>
        <v>275.3768844221106</v>
      </c>
      <c r="I20" s="170"/>
    </row>
    <row r="21" spans="1:9" ht="15">
      <c r="A21" s="147" t="s">
        <v>142</v>
      </c>
      <c r="B21" s="15">
        <v>12.87</v>
      </c>
      <c r="C21" s="16">
        <f t="shared" si="0"/>
        <v>323.36683417085425</v>
      </c>
      <c r="D21" s="15">
        <v>0</v>
      </c>
      <c r="E21" s="16">
        <f t="shared" si="1"/>
        <v>0</v>
      </c>
      <c r="F21" s="15">
        <v>0</v>
      </c>
      <c r="G21" s="16">
        <f t="shared" si="2"/>
        <v>0</v>
      </c>
      <c r="H21" s="18">
        <f>LARGE((C21,E21,G21),1)</f>
        <v>323.36683417085425</v>
      </c>
      <c r="I21" s="170"/>
    </row>
    <row r="22" spans="1:9" ht="15">
      <c r="A22" s="51"/>
      <c r="B22" s="15"/>
      <c r="C22" s="16">
        <f t="shared" si="0"/>
        <v>0</v>
      </c>
      <c r="D22" s="15">
        <v>0</v>
      </c>
      <c r="E22" s="16">
        <f t="shared" si="1"/>
        <v>0</v>
      </c>
      <c r="F22" s="15">
        <v>0</v>
      </c>
      <c r="G22" s="16">
        <f t="shared" si="2"/>
        <v>0</v>
      </c>
      <c r="H22" s="18">
        <f>LARGE((C22,E22,G22),1)</f>
        <v>0</v>
      </c>
      <c r="I22" s="170"/>
    </row>
    <row r="23" spans="1:9" ht="15">
      <c r="A23" s="51"/>
      <c r="B23" s="15"/>
      <c r="C23" s="16">
        <f t="shared" si="0"/>
        <v>0</v>
      </c>
      <c r="D23" s="15">
        <v>0</v>
      </c>
      <c r="E23" s="16">
        <f t="shared" si="1"/>
        <v>0</v>
      </c>
      <c r="F23" s="15">
        <v>0</v>
      </c>
      <c r="G23" s="16">
        <f t="shared" si="2"/>
        <v>0</v>
      </c>
      <c r="H23" s="18">
        <f>LARGE((C23,E23,G23),1)</f>
        <v>0</v>
      </c>
      <c r="I23" s="170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C20" sqref="C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1" width="5.19921875" style="2" customWidth="1"/>
    <col min="12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3.5">
      <c r="A6" s="179"/>
      <c r="B6" s="180"/>
      <c r="C6" s="181"/>
    </row>
    <row r="7" ht="13.5">
      <c r="A7" s="179"/>
    </row>
    <row r="8" spans="1:12" ht="15" customHeight="1">
      <c r="A8" s="3" t="s">
        <v>13</v>
      </c>
      <c r="B8" s="4" t="s">
        <v>82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101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>
        <v>40590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99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</row>
    <row r="14" spans="1:9" ht="15" customHeight="1">
      <c r="A14" s="7" t="s">
        <v>19</v>
      </c>
      <c r="B14" s="12">
        <v>0.65</v>
      </c>
      <c r="C14" s="10"/>
      <c r="D14" s="12">
        <v>0</v>
      </c>
      <c r="E14" s="10"/>
      <c r="F14" s="12">
        <v>0.75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78.44</v>
      </c>
      <c r="C15" s="11"/>
      <c r="D15" s="13">
        <v>1</v>
      </c>
      <c r="E15" s="11"/>
      <c r="F15" s="13">
        <v>73.2</v>
      </c>
      <c r="G15" s="11"/>
      <c r="H15" s="31" t="s">
        <v>23</v>
      </c>
      <c r="I15" s="69" t="s">
        <v>89</v>
      </c>
    </row>
    <row r="16" spans="1:11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22</v>
      </c>
      <c r="J16" s="2" t="s">
        <v>130</v>
      </c>
      <c r="K16" s="2" t="s">
        <v>131</v>
      </c>
    </row>
    <row r="17" spans="1:11" ht="13.5">
      <c r="A17" s="52" t="s">
        <v>27</v>
      </c>
      <c r="B17" s="17">
        <v>50.69</v>
      </c>
      <c r="C17" s="16">
        <f>B17/B$15*1000*B$14</f>
        <v>420.0471698113208</v>
      </c>
      <c r="D17" s="17">
        <v>0</v>
      </c>
      <c r="E17" s="16">
        <f>D17/D$15*1000*D$14</f>
        <v>0</v>
      </c>
      <c r="F17" s="17">
        <v>58.07</v>
      </c>
      <c r="G17" s="16">
        <f>F17/F$15*1000*F$14</f>
        <v>594.9795081967212</v>
      </c>
      <c r="H17" s="19">
        <f>LARGE((C17,E17,G17),1)</f>
        <v>594.9795081967212</v>
      </c>
      <c r="I17" s="68">
        <v>9</v>
      </c>
      <c r="J17" s="2">
        <v>9</v>
      </c>
      <c r="K17" s="2">
        <v>7</v>
      </c>
    </row>
    <row r="18" spans="1:11" ht="13.5">
      <c r="A18" s="52" t="s">
        <v>115</v>
      </c>
      <c r="B18" s="17">
        <v>55.27</v>
      </c>
      <c r="C18" s="16">
        <f>B18/B$15*1000*B$14</f>
        <v>457.99974502804696</v>
      </c>
      <c r="D18" s="17">
        <v>0</v>
      </c>
      <c r="E18" s="16">
        <f>D18/D$15*1000*D$14</f>
        <v>0</v>
      </c>
      <c r="F18" s="17">
        <v>22.94</v>
      </c>
      <c r="G18" s="16">
        <f>F18/F$15*1000*F$14</f>
        <v>235.0409836065574</v>
      </c>
      <c r="H18" s="19">
        <f>LARGE((C18,E18,G18),1)</f>
        <v>457.99974502804696</v>
      </c>
      <c r="I18" s="68">
        <v>7</v>
      </c>
      <c r="J18" s="2">
        <v>7</v>
      </c>
      <c r="K18" s="2">
        <v>10</v>
      </c>
    </row>
    <row r="19" spans="1:9" ht="13.5">
      <c r="A19" s="52" t="s">
        <v>129</v>
      </c>
      <c r="B19" s="17">
        <v>10.78</v>
      </c>
      <c r="C19" s="16">
        <f>B19/B$15*1000*B$14</f>
        <v>89.32942376338603</v>
      </c>
      <c r="D19" s="17">
        <v>1</v>
      </c>
      <c r="E19" s="16">
        <f>D19/D$15*1000*D$14</f>
        <v>0</v>
      </c>
      <c r="F19" s="17">
        <v>0</v>
      </c>
      <c r="G19" s="16">
        <f>F19/F$15*1000*F$14</f>
        <v>0</v>
      </c>
      <c r="H19" s="19">
        <f>LARGE((C19,E19,G19),1)</f>
        <v>89.32942376338603</v>
      </c>
      <c r="I19" s="68">
        <v>19</v>
      </c>
    </row>
  </sheetData>
  <sheetProtection/>
  <mergeCells count="8">
    <mergeCell ref="A1:A7"/>
    <mergeCell ref="B2:F2"/>
    <mergeCell ref="B4:F4"/>
    <mergeCell ref="B6:C6"/>
    <mergeCell ref="B10:C10"/>
    <mergeCell ref="B13:C13"/>
    <mergeCell ref="D13:E13"/>
    <mergeCell ref="F13:G13"/>
  </mergeCells>
  <printOptions/>
  <pageMargins left="0.75" right="0.75" top="1" bottom="1" header="0.5" footer="0.5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G30" sqref="G3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3.5">
      <c r="A6" s="179"/>
      <c r="B6" s="180"/>
      <c r="C6" s="181"/>
    </row>
    <row r="7" ht="13.5">
      <c r="A7" s="179"/>
    </row>
    <row r="8" spans="1:12" ht="15" customHeight="1">
      <c r="A8" s="3" t="s">
        <v>13</v>
      </c>
      <c r="B8" s="4" t="s">
        <v>82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101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>
        <v>40591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43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</row>
    <row r="14" spans="1:9" ht="15" customHeight="1">
      <c r="A14" s="7" t="s">
        <v>19</v>
      </c>
      <c r="B14" s="12">
        <v>0.65</v>
      </c>
      <c r="C14" s="10"/>
      <c r="D14" s="12">
        <v>0</v>
      </c>
      <c r="E14" s="10"/>
      <c r="F14" s="12">
        <v>0.75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30</v>
      </c>
      <c r="C15" s="11"/>
      <c r="D15" s="13">
        <v>1</v>
      </c>
      <c r="E15" s="11"/>
      <c r="F15" s="13">
        <v>30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22</v>
      </c>
    </row>
    <row r="17" spans="1:9" ht="13.5">
      <c r="A17" s="52" t="s">
        <v>27</v>
      </c>
      <c r="B17" s="17">
        <v>0</v>
      </c>
      <c r="C17" s="16">
        <f>B17/B$15*1000*B$14</f>
        <v>0</v>
      </c>
      <c r="D17" s="17">
        <v>0</v>
      </c>
      <c r="E17" s="16">
        <f>D17/D$15*1000*D$14</f>
        <v>0</v>
      </c>
      <c r="F17" s="17">
        <v>27.67</v>
      </c>
      <c r="G17" s="16">
        <f>F17/F$15*1000*F$14</f>
        <v>691.75</v>
      </c>
      <c r="H17" s="19">
        <f>LARGE((C17,E17,G17),1)</f>
        <v>691.75</v>
      </c>
      <c r="I17" s="68">
        <v>5</v>
      </c>
    </row>
    <row r="18" spans="1:9" ht="13.5">
      <c r="A18" s="52" t="s">
        <v>115</v>
      </c>
      <c r="B18" s="17">
        <v>23.78</v>
      </c>
      <c r="C18" s="16">
        <f>B18/B$15*1000*B$14</f>
        <v>515.2333333333333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515.2333333333333</v>
      </c>
      <c r="I18" s="68">
        <v>11</v>
      </c>
    </row>
    <row r="19" spans="1:9" ht="13.5">
      <c r="A19" s="52" t="s">
        <v>129</v>
      </c>
      <c r="B19" s="17">
        <v>12.48</v>
      </c>
      <c r="C19" s="16">
        <f>B19/B$15*1000*B$14</f>
        <v>270.40000000000003</v>
      </c>
      <c r="D19" s="17">
        <v>0</v>
      </c>
      <c r="E19" s="16">
        <f>D19/D$15*1000*D$14</f>
        <v>0</v>
      </c>
      <c r="F19" s="17">
        <v>0</v>
      </c>
      <c r="G19" s="16">
        <f>F19/F$15*1000*F$14</f>
        <v>0</v>
      </c>
      <c r="H19" s="19">
        <f>LARGE((C19,E19,G19),1)</f>
        <v>270.40000000000003</v>
      </c>
      <c r="I19" s="68">
        <v>21</v>
      </c>
    </row>
  </sheetData>
  <sheetProtection/>
  <mergeCells count="8">
    <mergeCell ref="A1:A7"/>
    <mergeCell ref="B2:F2"/>
    <mergeCell ref="B4:F4"/>
    <mergeCell ref="B6:C6"/>
    <mergeCell ref="B10:C10"/>
    <mergeCell ref="B13:C13"/>
    <mergeCell ref="D13:E13"/>
    <mergeCell ref="F13:G13"/>
  </mergeCells>
  <printOptions/>
  <pageMargins left="0.75" right="0.75" top="1" bottom="1" header="0.5" footer="0.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PageLayoutView="0" workbookViewId="0" topLeftCell="A1">
      <selection activeCell="J43" sqref="J43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38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133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40594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55.81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8</v>
      </c>
    </row>
    <row r="17" spans="1:9" ht="15">
      <c r="A17" s="51" t="s">
        <v>122</v>
      </c>
      <c r="B17" s="15">
        <v>55.81</v>
      </c>
      <c r="C17" s="16">
        <f>B17/B$15*1000*B$14</f>
        <v>500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500</v>
      </c>
      <c r="I17" s="68">
        <v>1</v>
      </c>
    </row>
    <row r="18" spans="1:9" ht="15">
      <c r="A18" s="52" t="s">
        <v>123</v>
      </c>
      <c r="B18" s="15">
        <v>55.07</v>
      </c>
      <c r="C18" s="16">
        <f>B18/B$15*1000*B$14</f>
        <v>493.3703637340978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493.3703637340978</v>
      </c>
      <c r="I18" s="68">
        <v>2</v>
      </c>
    </row>
    <row r="19" spans="1:9" ht="15">
      <c r="A19" s="52" t="s">
        <v>113</v>
      </c>
      <c r="B19" s="15">
        <v>54.28</v>
      </c>
      <c r="C19" s="16">
        <f>B19/B$15*1000*B$14</f>
        <v>486.29277907185093</v>
      </c>
      <c r="D19" s="15">
        <v>0</v>
      </c>
      <c r="E19" s="16">
        <f>D19/D$15*1000*D$14</f>
        <v>0</v>
      </c>
      <c r="F19" s="15">
        <v>0</v>
      </c>
      <c r="G19" s="16">
        <f>F19/F$15*1000*F$14</f>
        <v>0</v>
      </c>
      <c r="H19" s="18">
        <f>LARGE((C19,E19,G19),1)</f>
        <v>486.29277907185093</v>
      </c>
      <c r="I19" s="68">
        <v>3</v>
      </c>
    </row>
    <row r="20" spans="1:9" ht="15">
      <c r="A20" s="52" t="s">
        <v>114</v>
      </c>
      <c r="B20" s="62">
        <v>53.46</v>
      </c>
      <c r="C20" s="16">
        <f aca="true" t="shared" si="0" ref="C20:C30">B20/B$15*1000*B$14</f>
        <v>478.94642537179715</v>
      </c>
      <c r="D20" s="64">
        <v>0</v>
      </c>
      <c r="E20" s="16">
        <f>D20/D$15*1000*D$14</f>
        <v>0</v>
      </c>
      <c r="F20" s="64">
        <v>0</v>
      </c>
      <c r="G20" s="16">
        <f>F20/F$15*1000*F$14</f>
        <v>0</v>
      </c>
      <c r="H20" s="18">
        <f>LARGE((C20,E20,G20),1)</f>
        <v>478.94642537179715</v>
      </c>
      <c r="I20" s="68">
        <v>4</v>
      </c>
    </row>
    <row r="21" spans="1:9" ht="15">
      <c r="A21" s="52" t="s">
        <v>116</v>
      </c>
      <c r="B21" s="62">
        <v>47.09</v>
      </c>
      <c r="C21" s="16">
        <f t="shared" si="0"/>
        <v>421.8777996774772</v>
      </c>
      <c r="D21" s="64">
        <v>0</v>
      </c>
      <c r="E21" s="16">
        <f aca="true" t="shared" si="1" ref="E21:E31">D21/D$15*1000*D$14</f>
        <v>0</v>
      </c>
      <c r="F21" s="64">
        <v>1</v>
      </c>
      <c r="G21" s="16">
        <f aca="true" t="shared" si="2" ref="G21:G31">F21/F$15*1000*F$14</f>
        <v>0</v>
      </c>
      <c r="H21" s="18">
        <f>LARGE((C21,E21,G21),1)</f>
        <v>421.8777996774772</v>
      </c>
      <c r="I21" s="68">
        <v>5</v>
      </c>
    </row>
    <row r="22" spans="1:9" ht="15">
      <c r="A22" s="52" t="s">
        <v>118</v>
      </c>
      <c r="B22" s="62">
        <v>44.46</v>
      </c>
      <c r="C22" s="16">
        <f t="shared" si="0"/>
        <v>398.31571402974373</v>
      </c>
      <c r="D22" s="64">
        <v>0</v>
      </c>
      <c r="E22" s="16">
        <f t="shared" si="1"/>
        <v>0</v>
      </c>
      <c r="F22" s="64">
        <v>2</v>
      </c>
      <c r="G22" s="16">
        <f t="shared" si="2"/>
        <v>0</v>
      </c>
      <c r="H22" s="18">
        <f>LARGE((C22,E22,G22),1)</f>
        <v>398.31571402974373</v>
      </c>
      <c r="I22" s="68">
        <v>6</v>
      </c>
    </row>
    <row r="23" spans="1:9" ht="15">
      <c r="A23" s="52" t="s">
        <v>117</v>
      </c>
      <c r="B23" s="62">
        <v>39.44</v>
      </c>
      <c r="C23" s="16">
        <f t="shared" si="0"/>
        <v>353.3416950367317</v>
      </c>
      <c r="D23" s="64">
        <v>0</v>
      </c>
      <c r="E23" s="16">
        <f t="shared" si="1"/>
        <v>0</v>
      </c>
      <c r="F23" s="64">
        <v>3</v>
      </c>
      <c r="G23" s="16">
        <f t="shared" si="2"/>
        <v>0</v>
      </c>
      <c r="H23" s="18">
        <f>LARGE((C23,E23,G23),1)</f>
        <v>353.3416950367317</v>
      </c>
      <c r="I23" s="68">
        <v>7</v>
      </c>
    </row>
    <row r="24" spans="1:9" ht="15">
      <c r="A24" s="52" t="s">
        <v>121</v>
      </c>
      <c r="B24" s="62">
        <v>22.52</v>
      </c>
      <c r="C24" s="16">
        <f t="shared" si="0"/>
        <v>201.7559577136714</v>
      </c>
      <c r="D24" s="64">
        <v>0</v>
      </c>
      <c r="E24" s="16">
        <f t="shared" si="1"/>
        <v>0</v>
      </c>
      <c r="F24" s="64">
        <v>4</v>
      </c>
      <c r="G24" s="16">
        <f t="shared" si="2"/>
        <v>0</v>
      </c>
      <c r="H24" s="18">
        <f>LARGE((C24,E24,G24),1)</f>
        <v>201.7559577136714</v>
      </c>
      <c r="I24" s="68">
        <v>8</v>
      </c>
    </row>
    <row r="25" spans="1:9" ht="15">
      <c r="A25" s="52"/>
      <c r="B25" s="62">
        <v>0</v>
      </c>
      <c r="C25" s="16">
        <f t="shared" si="0"/>
        <v>0</v>
      </c>
      <c r="D25" s="64">
        <v>0</v>
      </c>
      <c r="E25" s="16">
        <f t="shared" si="1"/>
        <v>0</v>
      </c>
      <c r="F25" s="64">
        <v>5</v>
      </c>
      <c r="G25" s="16">
        <f t="shared" si="2"/>
        <v>0</v>
      </c>
      <c r="H25" s="18">
        <f>LARGE((C25,E25,G25),1)</f>
        <v>0</v>
      </c>
      <c r="I25" s="68">
        <v>0</v>
      </c>
    </row>
    <row r="26" spans="1:9" ht="15">
      <c r="A26" s="52"/>
      <c r="B26" s="62">
        <v>0</v>
      </c>
      <c r="C26" s="16">
        <f t="shared" si="0"/>
        <v>0</v>
      </c>
      <c r="D26" s="64">
        <v>0</v>
      </c>
      <c r="E26" s="16">
        <f t="shared" si="1"/>
        <v>0</v>
      </c>
      <c r="F26" s="64">
        <v>6</v>
      </c>
      <c r="G26" s="16">
        <f t="shared" si="2"/>
        <v>0</v>
      </c>
      <c r="H26" s="18">
        <f>LARGE((C26,E26,G26),1)</f>
        <v>0</v>
      </c>
      <c r="I26" s="68">
        <v>0</v>
      </c>
    </row>
    <row r="27" spans="1:9" ht="15">
      <c r="A27" s="52"/>
      <c r="B27" s="62">
        <v>0</v>
      </c>
      <c r="C27" s="16">
        <f t="shared" si="0"/>
        <v>0</v>
      </c>
      <c r="D27" s="64">
        <v>0</v>
      </c>
      <c r="E27" s="16">
        <f t="shared" si="1"/>
        <v>0</v>
      </c>
      <c r="F27" s="64">
        <v>7</v>
      </c>
      <c r="G27" s="16">
        <f t="shared" si="2"/>
        <v>0</v>
      </c>
      <c r="H27" s="18">
        <f>LARGE((C27,E27,G27),1)</f>
        <v>0</v>
      </c>
      <c r="I27" s="68">
        <v>0</v>
      </c>
    </row>
    <row r="28" spans="1:9" ht="15">
      <c r="A28" s="52"/>
      <c r="B28" s="62">
        <v>0</v>
      </c>
      <c r="C28" s="16">
        <f t="shared" si="0"/>
        <v>0</v>
      </c>
      <c r="D28" s="64">
        <v>0</v>
      </c>
      <c r="E28" s="16">
        <f t="shared" si="1"/>
        <v>0</v>
      </c>
      <c r="F28" s="64">
        <v>8</v>
      </c>
      <c r="G28" s="16">
        <f t="shared" si="2"/>
        <v>0</v>
      </c>
      <c r="H28" s="18">
        <f>LARGE((C28,E28,G28),1)</f>
        <v>0</v>
      </c>
      <c r="I28" s="68">
        <v>0</v>
      </c>
    </row>
    <row r="29" spans="1:9" ht="15">
      <c r="A29" s="52"/>
      <c r="B29" s="62">
        <v>0</v>
      </c>
      <c r="C29" s="16">
        <f t="shared" si="0"/>
        <v>0</v>
      </c>
      <c r="D29" s="64">
        <v>0</v>
      </c>
      <c r="E29" s="16">
        <f t="shared" si="1"/>
        <v>0</v>
      </c>
      <c r="F29" s="64">
        <v>9</v>
      </c>
      <c r="G29" s="16">
        <f t="shared" si="2"/>
        <v>0</v>
      </c>
      <c r="H29" s="18">
        <f>LARGE((C29,E29,G29),1)</f>
        <v>0</v>
      </c>
      <c r="I29" s="68">
        <v>0</v>
      </c>
    </row>
    <row r="30" spans="1:9" ht="15">
      <c r="A30" s="52"/>
      <c r="B30" s="62">
        <v>0</v>
      </c>
      <c r="C30" s="16">
        <f t="shared" si="0"/>
        <v>0</v>
      </c>
      <c r="D30" s="64">
        <v>0</v>
      </c>
      <c r="E30" s="16">
        <f t="shared" si="1"/>
        <v>0</v>
      </c>
      <c r="F30" s="64">
        <v>10</v>
      </c>
      <c r="G30" s="16">
        <f t="shared" si="2"/>
        <v>0</v>
      </c>
      <c r="H30" s="18">
        <f>LARGE((C30,E30,G30),1)</f>
        <v>0</v>
      </c>
      <c r="I30" s="68">
        <v>0</v>
      </c>
    </row>
    <row r="31" spans="1:9" ht="15">
      <c r="A31" s="52"/>
      <c r="B31" s="62">
        <v>0</v>
      </c>
      <c r="C31" s="63">
        <v>0</v>
      </c>
      <c r="D31" s="64">
        <v>0</v>
      </c>
      <c r="E31" s="16">
        <f t="shared" si="1"/>
        <v>0</v>
      </c>
      <c r="F31" s="64">
        <v>11</v>
      </c>
      <c r="G31" s="16">
        <f t="shared" si="2"/>
        <v>0</v>
      </c>
      <c r="H31" s="18">
        <f>LARGE((C31,E31,G31),1)</f>
        <v>0</v>
      </c>
      <c r="I31" s="68"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I1" sqref="I1:I6553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39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50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58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60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1.275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70.06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33</v>
      </c>
    </row>
    <row r="17" spans="1:9" ht="13.5">
      <c r="A17" s="51" t="s">
        <v>26</v>
      </c>
      <c r="B17" s="15">
        <v>53.79</v>
      </c>
      <c r="C17" s="16">
        <f>B17/B$15*1000*B$14</f>
        <v>959.7131030545246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959.7131030545246</v>
      </c>
      <c r="I17" s="68">
        <v>18</v>
      </c>
    </row>
    <row r="18" spans="1:9" ht="13.5">
      <c r="A18" s="52" t="s">
        <v>27</v>
      </c>
      <c r="B18" s="17">
        <v>45.65</v>
      </c>
      <c r="C18" s="16">
        <f>B18/B$15*1000*B$14</f>
        <v>814.480445332572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814.480445332572</v>
      </c>
      <c r="I18" s="68">
        <v>27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1">
      <selection activeCell="I1" sqref="I1:I6553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39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51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61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62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1.275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30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35</v>
      </c>
    </row>
    <row r="17" spans="1:9" ht="13.5">
      <c r="A17" s="51" t="s">
        <v>26</v>
      </c>
      <c r="B17" s="17">
        <v>23.78</v>
      </c>
      <c r="C17" s="16">
        <f aca="true" t="shared" si="0" ref="C17:C24">B17/B$15*1000*B$14</f>
        <v>990.8333333333335</v>
      </c>
      <c r="D17" s="17">
        <v>0</v>
      </c>
      <c r="E17" s="16">
        <f aca="true" t="shared" si="1" ref="E17:E24">D17/D$15*1000*D$14</f>
        <v>0</v>
      </c>
      <c r="F17" s="17">
        <v>0</v>
      </c>
      <c r="G17" s="16">
        <f aca="true" t="shared" si="2" ref="G17:G24">F17/F$15*1000*F$14</f>
        <v>0</v>
      </c>
      <c r="H17" s="19">
        <f>LARGE((C17,E17,G17),1)</f>
        <v>990.8333333333335</v>
      </c>
      <c r="I17" s="68">
        <v>12</v>
      </c>
    </row>
    <row r="18" spans="1:9" ht="13.5">
      <c r="A18" s="52" t="s">
        <v>27</v>
      </c>
      <c r="B18" s="116">
        <v>2</v>
      </c>
      <c r="C18" s="117">
        <f t="shared" si="0"/>
        <v>83.33333333333334</v>
      </c>
      <c r="D18" s="116">
        <v>0</v>
      </c>
      <c r="E18" s="117">
        <f t="shared" si="1"/>
        <v>0</v>
      </c>
      <c r="F18" s="116">
        <v>0</v>
      </c>
      <c r="G18" s="117">
        <f t="shared" si="2"/>
        <v>0</v>
      </c>
      <c r="H18" s="118">
        <f>LARGE((C18,E18,G18),1)</f>
        <v>83.33333333333334</v>
      </c>
      <c r="I18" s="119">
        <v>35</v>
      </c>
    </row>
    <row r="19" spans="1:8" ht="13.5">
      <c r="A19" s="52"/>
      <c r="B19" s="17">
        <v>0</v>
      </c>
      <c r="C19" s="16">
        <f t="shared" si="0"/>
        <v>0</v>
      </c>
      <c r="D19" s="17">
        <v>0</v>
      </c>
      <c r="E19" s="16">
        <f t="shared" si="1"/>
        <v>0</v>
      </c>
      <c r="F19" s="17">
        <v>0</v>
      </c>
      <c r="G19" s="16">
        <f t="shared" si="2"/>
        <v>0</v>
      </c>
      <c r="H19" s="19">
        <f>LARGE((C19,E19,G19),1)</f>
        <v>0</v>
      </c>
    </row>
    <row r="20" spans="1:8" ht="13.5">
      <c r="A20" s="52"/>
      <c r="B20" s="17">
        <v>0</v>
      </c>
      <c r="C20" s="16">
        <f t="shared" si="0"/>
        <v>0</v>
      </c>
      <c r="D20" s="17">
        <v>0</v>
      </c>
      <c r="E20" s="16">
        <f t="shared" si="1"/>
        <v>0</v>
      </c>
      <c r="F20" s="17">
        <v>0</v>
      </c>
      <c r="G20" s="16">
        <f t="shared" si="2"/>
        <v>0</v>
      </c>
      <c r="H20" s="19">
        <f>LARGE((C20,E20,G20),1)</f>
        <v>0</v>
      </c>
    </row>
    <row r="21" spans="1:8" ht="13.5">
      <c r="A21" s="52"/>
      <c r="B21" s="17">
        <v>0</v>
      </c>
      <c r="C21" s="16">
        <f t="shared" si="0"/>
        <v>0</v>
      </c>
      <c r="D21" s="17">
        <v>0</v>
      </c>
      <c r="E21" s="16">
        <f t="shared" si="1"/>
        <v>0</v>
      </c>
      <c r="F21" s="17">
        <v>0</v>
      </c>
      <c r="G21" s="16">
        <f t="shared" si="2"/>
        <v>0</v>
      </c>
      <c r="H21" s="19">
        <f>LARGE((C21,E21,G21),1)</f>
        <v>0</v>
      </c>
    </row>
    <row r="22" spans="1:8" ht="13.5">
      <c r="A22" s="52"/>
      <c r="B22" s="17">
        <v>0</v>
      </c>
      <c r="C22" s="16">
        <f t="shared" si="0"/>
        <v>0</v>
      </c>
      <c r="D22" s="17">
        <v>0</v>
      </c>
      <c r="E22" s="16">
        <f t="shared" si="1"/>
        <v>0</v>
      </c>
      <c r="F22" s="17">
        <v>0</v>
      </c>
      <c r="G22" s="16">
        <f t="shared" si="2"/>
        <v>0</v>
      </c>
      <c r="H22" s="19">
        <f>LARGE((C22,E22,G22),1)</f>
        <v>0</v>
      </c>
    </row>
    <row r="23" spans="1:8" ht="13.5">
      <c r="A23" s="52"/>
      <c r="B23" s="17">
        <v>0</v>
      </c>
      <c r="C23" s="16">
        <f t="shared" si="0"/>
        <v>0</v>
      </c>
      <c r="D23" s="17">
        <v>0</v>
      </c>
      <c r="E23" s="16">
        <f t="shared" si="1"/>
        <v>0</v>
      </c>
      <c r="F23" s="17">
        <v>0</v>
      </c>
      <c r="G23" s="16">
        <f t="shared" si="2"/>
        <v>0</v>
      </c>
      <c r="H23" s="19">
        <f>LARGE((C23,E23,G23),1)</f>
        <v>0</v>
      </c>
    </row>
    <row r="24" spans="1:8" ht="13.5">
      <c r="A24" s="52"/>
      <c r="B24" s="17">
        <v>0</v>
      </c>
      <c r="C24" s="16">
        <f t="shared" si="0"/>
        <v>0</v>
      </c>
      <c r="D24" s="17">
        <v>0</v>
      </c>
      <c r="E24" s="16">
        <f t="shared" si="1"/>
        <v>0</v>
      </c>
      <c r="F24" s="17">
        <v>0</v>
      </c>
      <c r="G24" s="16">
        <f t="shared" si="2"/>
        <v>0</v>
      </c>
      <c r="H24" s="19">
        <f>LARGE((C24,E24,G24),1)</f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="125" zoomScaleNormal="125" zoomScalePageLayoutView="0" workbookViewId="0" topLeftCell="A1">
      <selection activeCell="Z5" sqref="Z5"/>
    </sheetView>
  </sheetViews>
  <sheetFormatPr defaultColWidth="11.19921875" defaultRowHeight="14.25"/>
  <cols>
    <col min="1" max="1" width="15.5" style="20" customWidth="1"/>
    <col min="2" max="2" width="4" style="20" customWidth="1"/>
    <col min="3" max="4" width="5.5" style="0" customWidth="1"/>
    <col min="5" max="17" width="5" style="0" customWidth="1"/>
    <col min="18" max="20" width="5.296875" style="0" customWidth="1"/>
    <col min="21" max="23" width="5" style="0" customWidth="1"/>
    <col min="24" max="26" width="5.296875" style="0" customWidth="1"/>
  </cols>
  <sheetData>
    <row r="1" spans="1:26" ht="15.75" customHeight="1" thickBot="1">
      <c r="A1" s="22"/>
      <c r="B1" s="22"/>
      <c r="C1" s="75">
        <v>2014</v>
      </c>
      <c r="D1" s="70"/>
      <c r="E1" s="74">
        <v>2015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36.75" customHeight="1" thickBot="1">
      <c r="A2" s="81"/>
      <c r="B2" s="81"/>
      <c r="C2" s="80" t="str">
        <f>'RPA Caclulations'!J2</f>
        <v>Canadian Selections</v>
      </c>
      <c r="D2" s="76" t="str">
        <f>'RPA Caclulations'!K2</f>
        <v>Canadian Selections</v>
      </c>
      <c r="E2" s="76" t="str">
        <f>'RPA Caclulations'!L2</f>
        <v>NorAm</v>
      </c>
      <c r="F2" s="76" t="str">
        <f>'RPA Caclulations'!M2</f>
        <v>NorAm</v>
      </c>
      <c r="G2" s="76" t="str">
        <f>'RPA Caclulations'!N2</f>
        <v>Timber Tour</v>
      </c>
      <c r="H2" s="76" t="str">
        <f>'RPA Caclulations'!O2</f>
        <v>NorAm</v>
      </c>
      <c r="I2" s="76" t="str">
        <f>'RPA Caclulations'!P2</f>
        <v>NorAm</v>
      </c>
      <c r="J2" s="76" t="str">
        <f>'RPA Caclulations'!R2</f>
        <v>Canadian Series</v>
      </c>
      <c r="K2" s="76" t="str">
        <f>'RPA Caclulations'!S2</f>
        <v>Canadian Series</v>
      </c>
      <c r="L2" s="76" t="str">
        <f>'RPA Caclulations'!T2</f>
        <v>Timber Tour</v>
      </c>
      <c r="M2" s="76" t="str">
        <f>'RPA Caclulations'!V2</f>
        <v>Canada Winter Games</v>
      </c>
      <c r="N2" s="76" t="str">
        <f>'RPA Caclulations'!W2</f>
        <v>Canada Winter Games</v>
      </c>
      <c r="O2" s="76" t="str">
        <f>'RPA Caclulations'!X2</f>
        <v>Timber Tour</v>
      </c>
      <c r="P2" s="76" t="str">
        <f>'RPA Caclulations'!Y2</f>
        <v>NorAm</v>
      </c>
      <c r="Q2" s="76" t="str">
        <f>'RPA Caclulations'!Z2</f>
        <v>NorAm</v>
      </c>
      <c r="R2" s="111" t="s">
        <v>109</v>
      </c>
      <c r="S2" s="111" t="s">
        <v>109</v>
      </c>
      <c r="T2" s="76" t="str">
        <f>'RPA Caclulations'!AC2</f>
        <v>NorAm</v>
      </c>
      <c r="U2" s="76" t="str">
        <f>'RPA Caclulations'!AD2</f>
        <v>NorAm</v>
      </c>
      <c r="V2" s="76" t="str">
        <f>'RPA Caclulations'!AE2</f>
        <v>Canadian Series</v>
      </c>
      <c r="W2" s="76" t="str">
        <f>'RPA Caclulations'!AF2</f>
        <v>Canadian Series </v>
      </c>
      <c r="X2" s="76" t="str">
        <f>'RPA Caclulations'!AG2</f>
        <v>Senior Nationals </v>
      </c>
      <c r="Y2" s="76" t="str">
        <f>'RPA Caclulations'!AH2</f>
        <v>Senior Nationals</v>
      </c>
      <c r="Z2" s="76" t="str">
        <f>'RPA Caclulations'!AI2</f>
        <v>Junior Nationals</v>
      </c>
    </row>
    <row r="3" spans="1:26" s="95" customFormat="1" ht="24.75" customHeight="1">
      <c r="A3" s="92" t="s">
        <v>91</v>
      </c>
      <c r="B3" s="153"/>
      <c r="C3" s="93" t="str">
        <f>'RPA Caclulations'!J3</f>
        <v>Apex</v>
      </c>
      <c r="D3" s="94" t="str">
        <f>'RPA Caclulations'!K3</f>
        <v>Apex</v>
      </c>
      <c r="E3" s="71" t="str">
        <f>'RPA Caclulations'!L3</f>
        <v>Deer Valley</v>
      </c>
      <c r="F3" s="71" t="str">
        <f>'RPA Caclulations'!M3</f>
        <v>Deer Valley</v>
      </c>
      <c r="G3" s="71" t="str">
        <f>'RPA Caclulations'!N3</f>
        <v>Beaver</v>
      </c>
      <c r="H3" s="71" t="str">
        <f>'RPA Caclulations'!O3</f>
        <v>Apex</v>
      </c>
      <c r="I3" s="71" t="str">
        <f>'RPA Caclulations'!P3</f>
        <v>Apex</v>
      </c>
      <c r="J3" s="71" t="s">
        <v>124</v>
      </c>
      <c r="K3" s="71" t="s">
        <v>124</v>
      </c>
      <c r="L3" s="71" t="str">
        <f>'RPA Caclulations'!T3</f>
        <v>Caledon</v>
      </c>
      <c r="M3" s="71" t="str">
        <f>'RPA Caclulations'!V3</f>
        <v>Pr George</v>
      </c>
      <c r="N3" s="71" t="str">
        <f>'RPA Caclulations'!W3</f>
        <v>Pr George</v>
      </c>
      <c r="O3" s="71" t="str">
        <f>'RPA Caclulations'!X3</f>
        <v>Hidden Valley</v>
      </c>
      <c r="P3" s="71" t="str">
        <f>'RPA Caclulations'!Y3</f>
        <v>Val. St. Come</v>
      </c>
      <c r="Q3" s="71" t="str">
        <f>'RPA Caclulations'!Z3</f>
        <v>Val. St. Come</v>
      </c>
      <c r="R3" s="71" t="str">
        <f>'RPA Caclulations'!AA3</f>
        <v>Fortune</v>
      </c>
      <c r="S3" s="71" t="str">
        <f>'RPA Caclulations'!AB3</f>
        <v>Fortune</v>
      </c>
      <c r="T3" s="71" t="str">
        <f>'RPA Caclulations'!AC3</f>
        <v>Killington</v>
      </c>
      <c r="U3" s="71" t="str">
        <f>'RPA Caclulations'!AD3</f>
        <v>Kilington</v>
      </c>
      <c r="V3" s="71" t="str">
        <f>'RPA Caclulations'!AE3</f>
        <v>Le Massif</v>
      </c>
      <c r="W3" s="71" t="str">
        <f>'RPA Caclulations'!AF3</f>
        <v>Le Massif</v>
      </c>
      <c r="X3" s="71" t="str">
        <f>'RPA Caclulations'!AG3</f>
        <v>Val. St. Come</v>
      </c>
      <c r="Y3" s="71" t="str">
        <f>'RPA Caclulations'!AH3</f>
        <v>Val. St. Come</v>
      </c>
      <c r="Z3" s="71" t="str">
        <f>'RPA Caclulations'!AI3</f>
        <v>Silver Star</v>
      </c>
    </row>
    <row r="4" spans="1:26" ht="15">
      <c r="A4" s="27"/>
      <c r="B4" s="154"/>
      <c r="C4" s="78" t="str">
        <f>'RPA Caclulations'!J4</f>
        <v>DE20</v>
      </c>
      <c r="D4" s="78" t="str">
        <f>'RPA Caclulations'!K4</f>
        <v>DE21</v>
      </c>
      <c r="E4" s="42" t="str">
        <f>'RPA Caclulations'!L4</f>
        <v>JA 15</v>
      </c>
      <c r="F4" s="42" t="str">
        <f>'RPA Caclulations'!M4</f>
        <v>JA 16</v>
      </c>
      <c r="G4" s="42" t="str">
        <f>'RPA Caclulations'!N4</f>
        <v>JA 24</v>
      </c>
      <c r="H4" s="42" t="str">
        <f>'RPA Caclulations'!O4</f>
        <v>JA 24</v>
      </c>
      <c r="I4" s="42" t="str">
        <f>'RPA Caclulations'!P4</f>
        <v>JA 25</v>
      </c>
      <c r="J4" s="42" t="str">
        <f>'RPA Caclulations'!R4</f>
        <v>JA 31</v>
      </c>
      <c r="K4" s="42" t="str">
        <f>'RPA Caclulations'!S4</f>
        <v>FE 1</v>
      </c>
      <c r="L4" s="42" t="str">
        <f>'RPA Caclulations'!T4</f>
        <v>FE 8</v>
      </c>
      <c r="M4" s="42" t="str">
        <f>'RPA Caclulations'!V4</f>
        <v>FE 17</v>
      </c>
      <c r="N4" s="42" t="str">
        <f>'RPA Caclulations'!W4</f>
        <v>FE 18 </v>
      </c>
      <c r="O4" s="42" t="str">
        <f>'RPA Caclulations'!X4</f>
        <v>FE 21</v>
      </c>
      <c r="P4" s="42" t="str">
        <f>'RPA Caclulations'!Y4</f>
        <v>FE 22</v>
      </c>
      <c r="Q4" s="42" t="str">
        <f>'RPA Caclulations'!Z4</f>
        <v>FE 23</v>
      </c>
      <c r="R4" s="42" t="str">
        <f>'RPA Caclulations'!AA4</f>
        <v>FE 28</v>
      </c>
      <c r="S4" s="42" t="str">
        <f>'RPA Caclulations'!AB4</f>
        <v>MA 1</v>
      </c>
      <c r="T4" s="42" t="str">
        <f>'RPA Caclulations'!AC4</f>
        <v>FE 28</v>
      </c>
      <c r="U4" s="42" t="str">
        <f>'RPA Caclulations'!AD4</f>
        <v>MA 1</v>
      </c>
      <c r="V4" s="42" t="str">
        <f>'RPA Caclulations'!AE4</f>
        <v>MA 14</v>
      </c>
      <c r="W4" s="159" t="str">
        <f>'RPA Caclulations'!AF4</f>
        <v>CANCELLED</v>
      </c>
      <c r="X4" s="42" t="str">
        <f>'RPA Caclulations'!AG4</f>
        <v>MA 21 </v>
      </c>
      <c r="Y4" s="42" t="str">
        <f>'RPA Caclulations'!AH4</f>
        <v>MA 22</v>
      </c>
      <c r="Z4" s="42" t="s">
        <v>158</v>
      </c>
    </row>
    <row r="5" spans="1:26" ht="15.75" thickBot="1">
      <c r="A5" s="47"/>
      <c r="B5" s="77"/>
      <c r="C5" s="79" t="str">
        <f>'RPA Caclulations'!J5</f>
        <v>Moguls</v>
      </c>
      <c r="D5" s="79" t="str">
        <f>'RPA Caclulations'!K5</f>
        <v>Moguls</v>
      </c>
      <c r="E5" s="44" t="str">
        <f>'RPA Caclulations'!L5</f>
        <v>Moguls</v>
      </c>
      <c r="F5" s="44" t="str">
        <f>'RPA Caclulations'!M5</f>
        <v>Duals</v>
      </c>
      <c r="G5" s="44" t="str">
        <f>'RPA Caclulations'!N5</f>
        <v>Moguls</v>
      </c>
      <c r="H5" s="44" t="str">
        <f>'RPA Caclulations'!O5</f>
        <v>Moguls</v>
      </c>
      <c r="I5" s="44" t="str">
        <f>'RPA Caclulations'!P5</f>
        <v>Duals</v>
      </c>
      <c r="J5" s="44" t="str">
        <f>'RPA Caclulations'!R5</f>
        <v>Moguls</v>
      </c>
      <c r="K5" s="44" t="str">
        <f>'RPA Caclulations'!S5</f>
        <v>Duals</v>
      </c>
      <c r="L5" s="44" t="str">
        <f>'RPA Caclulations'!T5</f>
        <v>Moguls</v>
      </c>
      <c r="M5" s="44" t="str">
        <f>'RPA Caclulations'!V5</f>
        <v>Moguls</v>
      </c>
      <c r="N5" s="44" t="str">
        <f>'RPA Caclulations'!W5</f>
        <v>Moguls</v>
      </c>
      <c r="O5" s="44" t="str">
        <f>'RPA Caclulations'!X5</f>
        <v>Moguls</v>
      </c>
      <c r="P5" s="44" t="str">
        <f>'RPA Caclulations'!Y5</f>
        <v>Moguls</v>
      </c>
      <c r="Q5" s="44" t="str">
        <f>'RPA Caclulations'!Z5</f>
        <v>Duals</v>
      </c>
      <c r="R5" s="44" t="str">
        <f>'RPA Caclulations'!AA5</f>
        <v>Moguls</v>
      </c>
      <c r="S5" s="44" t="str">
        <f>'RPA Caclulations'!AB5</f>
        <v>Duals</v>
      </c>
      <c r="T5" s="44" t="str">
        <f>'RPA Caclulations'!AC5</f>
        <v>Moguls</v>
      </c>
      <c r="U5" s="44" t="str">
        <f>'RPA Caclulations'!AD5</f>
        <v>Duals</v>
      </c>
      <c r="V5" s="44" t="str">
        <f>'RPA Caclulations'!AE5</f>
        <v>Moguls</v>
      </c>
      <c r="W5" s="44" t="str">
        <f>'RPA Caclulations'!AF5</f>
        <v>Duals</v>
      </c>
      <c r="X5" s="44" t="str">
        <f>'RPA Caclulations'!AG5</f>
        <v>Moguls</v>
      </c>
      <c r="Y5" s="44" t="str">
        <f>'RPA Caclulations'!AH5</f>
        <v>Duals</v>
      </c>
      <c r="Z5" s="44" t="str">
        <f>'RPA Caclulations'!AI5</f>
        <v>Moguls</v>
      </c>
    </row>
    <row r="6" spans="1:26" ht="15">
      <c r="A6" s="47"/>
      <c r="B6" s="155"/>
      <c r="C6" s="156" t="s">
        <v>96</v>
      </c>
      <c r="D6" s="157" t="s">
        <v>96</v>
      </c>
      <c r="E6" s="157" t="s">
        <v>96</v>
      </c>
      <c r="F6" s="157" t="s">
        <v>96</v>
      </c>
      <c r="G6" s="157" t="s">
        <v>96</v>
      </c>
      <c r="H6" s="157" t="s">
        <v>96</v>
      </c>
      <c r="I6" s="157" t="s">
        <v>96</v>
      </c>
      <c r="J6" s="157" t="s">
        <v>96</v>
      </c>
      <c r="K6" s="157" t="s">
        <v>96</v>
      </c>
      <c r="L6" s="157" t="s">
        <v>96</v>
      </c>
      <c r="M6" s="157" t="s">
        <v>96</v>
      </c>
      <c r="N6" s="157" t="s">
        <v>96</v>
      </c>
      <c r="O6" s="157" t="s">
        <v>96</v>
      </c>
      <c r="P6" s="157" t="s">
        <v>96</v>
      </c>
      <c r="Q6" s="157" t="s">
        <v>96</v>
      </c>
      <c r="R6" s="157" t="s">
        <v>96</v>
      </c>
      <c r="S6" s="157" t="s">
        <v>96</v>
      </c>
      <c r="T6" s="157" t="s">
        <v>96</v>
      </c>
      <c r="U6" s="157" t="s">
        <v>96</v>
      </c>
      <c r="V6" s="157" t="s">
        <v>96</v>
      </c>
      <c r="W6" s="157" t="s">
        <v>96</v>
      </c>
      <c r="X6" s="157" t="s">
        <v>96</v>
      </c>
      <c r="Y6" s="157" t="s">
        <v>96</v>
      </c>
      <c r="Z6" s="157" t="s">
        <v>96</v>
      </c>
    </row>
    <row r="7" spans="1:26" s="86" customFormat="1" ht="13.5">
      <c r="A7" s="96" t="s">
        <v>12</v>
      </c>
      <c r="B7" s="96" t="s">
        <v>152</v>
      </c>
      <c r="C7" s="158">
        <f>'Cdn Sel DE20'!I16</f>
        <v>22</v>
      </c>
      <c r="D7" s="158">
        <f>'Cdn Se DE21'!I16</f>
        <v>12</v>
      </c>
      <c r="E7" s="158">
        <f>'DV NorAm M JA15'!I16</f>
        <v>44</v>
      </c>
      <c r="F7" s="158">
        <f>'DV NorAm DM J16'!I16</f>
        <v>42</v>
      </c>
      <c r="G7" s="158">
        <f>'TT Beaver J24'!I16</f>
        <v>9</v>
      </c>
      <c r="H7" s="158">
        <f>'Apex M J24'!I16</f>
        <v>48</v>
      </c>
      <c r="I7" s="158">
        <f>'Apex DM J25'!I16</f>
        <v>44</v>
      </c>
      <c r="J7" s="158">
        <f>'COP CS M J31'!I16</f>
        <v>24</v>
      </c>
      <c r="K7" s="158">
        <f>'COP CS M FE1'!I16</f>
        <v>23</v>
      </c>
      <c r="L7" s="158">
        <f>'TT Caledon'!I16</f>
        <v>11</v>
      </c>
      <c r="M7" s="158">
        <f>'CWG MO'!I16</f>
        <v>22</v>
      </c>
      <c r="N7" s="158">
        <f>'CWG DM'!I16</f>
        <v>22</v>
      </c>
      <c r="O7" s="158">
        <f>'TT HiddenV'!I16</f>
        <v>8</v>
      </c>
      <c r="P7" s="158">
        <f>'ValCome MO'!I16</f>
        <v>33</v>
      </c>
      <c r="Q7" s="158">
        <f>'ValCome DM'!I16</f>
        <v>35</v>
      </c>
      <c r="R7" s="158">
        <f>'Provincials MO'!I16</f>
        <v>10</v>
      </c>
      <c r="S7" s="158">
        <f>'Provincials DM'!I16</f>
        <v>8</v>
      </c>
      <c r="T7" s="158">
        <f>'Killington DM'!I16</f>
        <v>43</v>
      </c>
      <c r="U7" s="158">
        <f>'Killington MO'!I16</f>
        <v>40</v>
      </c>
      <c r="V7" s="158">
        <f>'Le Massif MO'!I16</f>
        <v>27</v>
      </c>
      <c r="W7" s="158"/>
      <c r="X7" s="158">
        <f>'Seniors MO'!I16</f>
        <v>25</v>
      </c>
      <c r="Y7" s="158">
        <f>'Seniors DM'!I16</f>
        <v>22</v>
      </c>
      <c r="Z7" s="158">
        <f>'Juniors MO'!I16</f>
        <v>32</v>
      </c>
    </row>
    <row r="8" spans="1:26" ht="13.5">
      <c r="A8" s="97" t="s">
        <v>26</v>
      </c>
      <c r="B8" s="152">
        <f>IF(ISNA(VLOOKUP($A8,'RPA Caclulations'!$A$6:$I$30,3,FALSE))=TRUE,"0",VLOOKUP($A8,'RPA Caclulations'!$A$6:$I$30,3,FALSE))</f>
        <v>1</v>
      </c>
      <c r="C8" s="38">
        <f>IF(ISNA(VLOOKUP($A8,'Cdn Sel DE20'!$A$17:$I$18,9,FALSE))=TRUE,"0",VLOOKUP($A8,'Cdn Sel DE20'!$A$17:$I$18,9,FALSE))</f>
        <v>2</v>
      </c>
      <c r="D8" s="38">
        <f>IF(ISNA(VLOOKUP($A8,'Cdn Se DE21'!$A$17:$I$18,9,FALSE))=TRUE,"0",VLOOKUP($A8,'Cdn Se DE21'!$A$17:$I$18,9,FALSE))</f>
        <v>4</v>
      </c>
      <c r="E8" s="38">
        <f>IF(ISNA(VLOOKUP($A8,'DV NorAm M JA15'!$A$17:$I$18,9,FALSE))=TRUE,"0",VLOOKUP($A8,'DV NorAm M JA15'!$A$17:$I$18,9,FALSE))</f>
        <v>29</v>
      </c>
      <c r="F8" s="38">
        <f>IF(ISNA(VLOOKUP($A8,'DV NorAm DM J16'!$A$17:$I$100,9,FALSE))=TRUE,"0",VLOOKUP($A8,'DV NorAm DM J16'!$A$17:$I$100,9,FALSE))</f>
        <v>24</v>
      </c>
      <c r="G8" s="38" t="str">
        <f>IF(ISNA(VLOOKUP($A8,'TT Beaver J24'!$A$17:$I$100,9,FALSE))=TRUE,"0",VLOOKUP($A8,'TT Beaver J24'!$A$17:$I$100,9,FALSE))</f>
        <v>0</v>
      </c>
      <c r="H8" s="38">
        <f>IF(ISNA(VLOOKUP($A8,'Apex M J24'!$A$17:$I$100,9,FALSE))=TRUE,"0",VLOOKUP($A8,'Apex M J24'!$A$17:$I$100,9,FALSE))</f>
        <v>18</v>
      </c>
      <c r="I8" s="38">
        <f>IF(ISNA(VLOOKUP($A8,'Apex DM J25'!$A$17:$I$100,9,FALSE))=TRUE,"0",VLOOKUP($A8,'Apex DM J25'!$A$17:$I$100,9,FALSE))</f>
        <v>8</v>
      </c>
      <c r="J8" s="38">
        <f>IF(ISNA(VLOOKUP($A8,'COP CS M J31'!$A$17:$I$100,9,FALSE))=TRUE,"0",VLOOKUP($A8,'COP CS M J31'!$A$17:$I$100,9,FALSE))</f>
        <v>1</v>
      </c>
      <c r="K8" s="38">
        <f>IF(ISNA(VLOOKUP($A8,'COP CS M FE1'!$A$17:$I$100,9,FALSE))=TRUE,"0",VLOOKUP($A8,'COP CS M FE1'!$A$17:$I$100,9,FALSE))</f>
        <v>1</v>
      </c>
      <c r="L8" s="38" t="str">
        <f>IF(ISNA(VLOOKUP($A8,'TT Caledon'!$A$17:$I$100,9,FALSE))=TRUE,"0",VLOOKUP($A8,'TT Caledon'!$A$17:$I$100,9,FALSE))</f>
        <v>0</v>
      </c>
      <c r="M8" s="38" t="str">
        <f>IF(ISNA(VLOOKUP($A8,'CWG MO'!$A$17:$I$100,9,FALSE))=TRUE,"0",VLOOKUP($A8,'CWG MO'!$A$17:$I$100,9,FALSE))</f>
        <v>0</v>
      </c>
      <c r="N8" s="38" t="str">
        <f>IF(ISNA(VLOOKUP($A8,'CWG DM'!$A$17:$I$100,9,FALSE))=TRUE,"0",VLOOKUP($A8,'CWG DM'!$A$17:$I$100,9,FALSE))</f>
        <v>0</v>
      </c>
      <c r="O8" s="38" t="str">
        <f>IF(ISNA(VLOOKUP($A8,'TT HiddenV'!$A$17:$I$100,9,FALSE))=TRUE,"0",VLOOKUP($A8,'TT HiddenV'!$A$17:$I$100,9,FALSE))</f>
        <v>0</v>
      </c>
      <c r="P8" s="38">
        <f>IF(ISNA(VLOOKUP($A8,'ValCome MO'!$A$17:$I$100,9,FALSE))=TRUE,"0",VLOOKUP($A8,'ValCome MO'!$A$17:$I$100,9,FALSE))</f>
        <v>18</v>
      </c>
      <c r="Q8" s="38">
        <f>IF(ISNA(VLOOKUP($A8,'ValCome DM'!$A$17:$I$100,9,FALSE))=TRUE,"0",VLOOKUP($A8,'ValCome DM'!$A$17:$I$100,9,FALSE))</f>
        <v>12</v>
      </c>
      <c r="R8" s="38" t="str">
        <f>IF(ISNA(VLOOKUP($A8,'Provincials MO'!$A$17:$I$100,9,FALSE))=TRUE,"0",VLOOKUP($A8,'Provincials MO'!$A$17:$I$100,9,FALSE))</f>
        <v>0</v>
      </c>
      <c r="S8" s="38" t="str">
        <f>IF(ISNA(VLOOKUP($A8,'Provincials DM'!$A$17:$I$97,9,FALSE))=TRUE,"0",VLOOKUP($A8,'Provincials DM'!$A$17:$I$97,9,FALSE))</f>
        <v>0</v>
      </c>
      <c r="T8" s="38">
        <f>IF(ISNA(VLOOKUP($A8,'Killington MO'!$A$17:$I$97,9,FALSE))=TRUE,"0",VLOOKUP($A8,'Killington MO'!$A$17:$I$97,9,FALSE))</f>
        <v>14</v>
      </c>
      <c r="U8" s="38">
        <f>IF(ISNA(VLOOKUP($A8,'Killington DM'!$A$17:$I$97,9,FALSE))=TRUE,"0",VLOOKUP($A8,'Killington DM'!$A$17:$I$97,9,FALSE))</f>
        <v>29</v>
      </c>
      <c r="V8" s="38">
        <f>IF(ISNA(VLOOKUP($A8,'Le Massif MO'!$A$17:$I$97,9,FALSE))=TRUE,"0",VLOOKUP($A8,'Le Massif MO'!$A$17:$I$97,9,FALSE))</f>
        <v>2</v>
      </c>
      <c r="W8" s="99"/>
      <c r="X8" s="38">
        <f>IF(ISNA(VLOOKUP($A8,'Seniors MO'!$A$17:$I$97,9,FALSE))=TRUE,"0",VLOOKUP($A8,'Seniors MO'!$A$17:$I$97,9,FALSE))</f>
        <v>8</v>
      </c>
      <c r="Y8" s="38">
        <f>IF(ISNA(VLOOKUP($A8,'Seniors DM'!$A$17:$I$97,9,FALSE))=TRUE,"0",VLOOKUP($A8,'Seniors DM'!$A$17:$I$97,9,FALSE))</f>
        <v>4</v>
      </c>
      <c r="Z8" s="38">
        <f>IF(ISNA(VLOOKUP($A8,'Juniors MO'!$A$17:$I$97,9,FALSE))=TRUE,"0",VLOOKUP($A8,'Juniors MO'!$A$17:$I$97,9,FALSE))</f>
        <v>1</v>
      </c>
    </row>
    <row r="9" spans="1:26" ht="13.5">
      <c r="A9" s="98" t="s">
        <v>27</v>
      </c>
      <c r="B9" s="152">
        <f>IF(ISNA(VLOOKUP($A9,'RPA Caclulations'!$A$6:$I$30,3,FALSE))=TRUE,"0",VLOOKUP($A9,'RPA Caclulations'!$A$6:$I$30,3,FALSE))</f>
        <v>2</v>
      </c>
      <c r="C9" s="38">
        <f>IF(ISNA(VLOOKUP($A9,'Cdn Sel DE20'!$A$17:$I$18,9,FALSE))=TRUE,"0",VLOOKUP($A9,'Cdn Sel DE20'!$A$17:$I$18,9,FALSE))</f>
        <v>3</v>
      </c>
      <c r="D9" s="38">
        <f>IF(ISNA(VLOOKUP($A9,'Cdn Se DE21'!$A$17:$I$18,9,FALSE))=TRUE,"0",VLOOKUP($A9,'Cdn Se DE21'!$A$17:$I$18,9,FALSE))</f>
        <v>11</v>
      </c>
      <c r="E9" s="38">
        <f>IF(ISNA(VLOOKUP($A9,'DV NorAm M JA15'!$A$17:$I$18,9,FALSE))=TRUE,"0",VLOOKUP($A9,'DV NorAm M JA15'!$A$17:$I$18,9,FALSE))</f>
        <v>0</v>
      </c>
      <c r="F9" s="38">
        <f>IF(ISNA(VLOOKUP($A9,'DV NorAm DM J16'!$A$17:$I$100,9,FALSE))=TRUE,"0",VLOOKUP($A9,'DV NorAm DM J16'!$A$17:$I$100,9,FALSE))</f>
        <v>0</v>
      </c>
      <c r="G9" s="38" t="str">
        <f>IF(ISNA(VLOOKUP($A9,'TT Beaver J24'!$A$17:$I$100,9,FALSE))=TRUE,"0",VLOOKUP($A9,'TT Beaver J24'!$A$17:$I$100,9,FALSE))</f>
        <v>0</v>
      </c>
      <c r="H9" s="38">
        <f>IF(ISNA(VLOOKUP($A9,'Apex M J24'!$A$17:$I$100,9,FALSE))=TRUE,"0",VLOOKUP($A9,'Apex M J24'!$A$17:$I$100,9,FALSE))</f>
        <v>45</v>
      </c>
      <c r="I9" s="38">
        <f>IF(ISNA(VLOOKUP($A9,'Apex DM J25'!$A$17:$I$100,9,FALSE))=TRUE,"0",VLOOKUP($A9,'Apex DM J25'!$A$17:$I$100,9,FALSE))</f>
        <v>0</v>
      </c>
      <c r="J9" s="38">
        <f>IF(ISNA(VLOOKUP($A9,'COP CS M J31'!$A$17:$I$100,9,FALSE))=TRUE,"0",VLOOKUP($A9,'COP CS M J31'!$A$17:$I$100,9,FALSE))</f>
        <v>4</v>
      </c>
      <c r="K9" s="38">
        <f>IF(ISNA(VLOOKUP($A9,'COP CS M FE1'!$A$17:$I$100,9,FALSE))=TRUE,"0",VLOOKUP($A9,'COP CS M FE1'!$A$17:$I$100,9,FALSE))</f>
        <v>4</v>
      </c>
      <c r="L9" s="38" t="str">
        <f>IF(ISNA(VLOOKUP($A9,'TT Caledon'!$A$17:$I$100,9,FALSE))=TRUE,"0",VLOOKUP($A9,'TT Caledon'!$A$17:$I$100,9,FALSE))</f>
        <v>0</v>
      </c>
      <c r="M9" s="38">
        <f>IF(ISNA(VLOOKUP($A9,'CWG MO'!$A$17:$I$100,9,FALSE))=TRUE,"0",VLOOKUP($A9,'CWG MO'!$A$17:$I$100,9,FALSE))</f>
        <v>9</v>
      </c>
      <c r="N9" s="38">
        <f>IF(ISNA(VLOOKUP($A9,'CWG DM'!$A$17:$I$100,9,FALSE))=TRUE,"0",VLOOKUP($A9,'CWG DM'!$A$17:$I$100,9,FALSE))</f>
        <v>5</v>
      </c>
      <c r="O9" s="38" t="str">
        <f>IF(ISNA(VLOOKUP($A9,'TT HiddenV'!$A$17:$I$100,9,FALSE))=TRUE,"0",VLOOKUP($A9,'TT HiddenV'!$A$17:$I$100,9,FALSE))</f>
        <v>0</v>
      </c>
      <c r="P9" s="38">
        <f>IF(ISNA(VLOOKUP($A9,'ValCome MO'!$A$17:$I$100,9,FALSE))=TRUE,"0",VLOOKUP($A9,'ValCome MO'!$A$17:$I$100,9,FALSE))</f>
        <v>27</v>
      </c>
      <c r="Q9" s="38">
        <f>IF(ISNA(VLOOKUP($A9,'ValCome DM'!$A$17:$I$100,9,FALSE))=TRUE,"0",VLOOKUP($A9,'ValCome DM'!$A$17:$I$100,9,FALSE))</f>
        <v>35</v>
      </c>
      <c r="R9" s="38" t="str">
        <f>IF(ISNA(VLOOKUP($A9,'Provincials MO'!$A$17:$I$100,9,FALSE))=TRUE,"0",VLOOKUP($A9,'Provincials MO'!$A$17:$I$100,9,FALSE))</f>
        <v>0</v>
      </c>
      <c r="S9" s="38" t="str">
        <f>IF(ISNA(VLOOKUP($A9,'Provincials DM'!$A$17:$I$97,9,FALSE))=TRUE,"0",VLOOKUP($A9,'Provincials DM'!$A$17:$I$97,9,FALSE))</f>
        <v>0</v>
      </c>
      <c r="T9" s="38">
        <f>IF(ISNA(VLOOKUP($A9,'Killington MO'!$A$17:$I$97,9,FALSE))=TRUE,"0",VLOOKUP($A9,'Killington MO'!$A$17:$I$97,9,FALSE))</f>
        <v>34</v>
      </c>
      <c r="U9" s="38">
        <f>IF(ISNA(VLOOKUP($A9,'Killington DM'!$A$17:$I$97,9,FALSE))=TRUE,"0",VLOOKUP($A9,'Killington DM'!$A$17:$I$97,9,FALSE))</f>
        <v>33</v>
      </c>
      <c r="V9" s="38">
        <f>IF(ISNA(VLOOKUP($A9,'Le Massif MO'!$A$17:$I$97,9,FALSE))=TRUE,"0",VLOOKUP($A9,'Le Massif MO'!$A$17:$I$97,9,FALSE))</f>
        <v>6</v>
      </c>
      <c r="W9" s="99"/>
      <c r="X9" s="38">
        <f>IF(ISNA(VLOOKUP($A9,'Seniors MO'!$A$17:$I$97,9,FALSE))=TRUE,"0",VLOOKUP($A9,'Seniors MO'!$A$17:$I$97,9,FALSE))</f>
        <v>16</v>
      </c>
      <c r="Y9" s="38">
        <f>IF(ISNA(VLOOKUP($A9,'Seniors DM'!$A$17:$I$97,9,FALSE))=TRUE,"0",VLOOKUP($A9,'Seniors DM'!$A$17:$I$97,9,FALSE))</f>
        <v>11</v>
      </c>
      <c r="Z9" s="38">
        <f>IF(ISNA(VLOOKUP($A9,'Juniors MO'!$A$17:$I$97,9,FALSE))=TRUE,"0",VLOOKUP($A9,'Juniors MO'!$A$17:$I$97,9,FALSE))</f>
        <v>5</v>
      </c>
    </row>
    <row r="10" spans="1:26" ht="13.5">
      <c r="A10" s="98" t="s">
        <v>122</v>
      </c>
      <c r="B10" s="152">
        <f>IF(ISNA(VLOOKUP($A10,'RPA Caclulations'!$A$6:$I$30,3,FALSE))=TRUE,"0",VLOOKUP($A10,'RPA Caclulations'!$A$6:$I$30,3,FALSE))</f>
        <v>3</v>
      </c>
      <c r="C10" s="38" t="str">
        <f>IF(ISNA(VLOOKUP($A10,'Cdn Sel DE20'!$A$17:$I$18,9,FALSE))=TRUE,"0",VLOOKUP($A10,'Cdn Sel DE20'!$A$17:$I$18,9,FALSE))</f>
        <v>0</v>
      </c>
      <c r="D10" s="38" t="str">
        <f>IF(ISNA(VLOOKUP($A10,'Cdn Se DE21'!$A$17:$I$18,9,FALSE))=TRUE,"0",VLOOKUP($A10,'Cdn Se DE21'!$A$17:$I$18,9,FALSE))</f>
        <v>0</v>
      </c>
      <c r="E10" s="38" t="str">
        <f>IF(ISNA(VLOOKUP($A10,'DV NorAm M JA15'!$A$17:$I$18,9,FALSE))=TRUE,"0",VLOOKUP($A10,'DV NorAm M JA15'!$A$17:$I$18,9,FALSE))</f>
        <v>0</v>
      </c>
      <c r="F10" s="38" t="str">
        <f>IF(ISNA(VLOOKUP($A10,'DV NorAm DM J16'!$A$17:$I$100,9,FALSE))=TRUE,"0",VLOOKUP($A10,'DV NorAm DM J16'!$A$17:$I$100,9,FALSE))</f>
        <v>0</v>
      </c>
      <c r="G10" s="38">
        <f>IF(ISNA(VLOOKUP($A10,'TT Beaver J24'!$A$17:$I$100,9,FALSE))=TRUE,"0",VLOOKUP($A10,'TT Beaver J24'!$A$17:$I$100,9,FALSE))</f>
        <v>0</v>
      </c>
      <c r="H10" s="38" t="str">
        <f>IF(ISNA(VLOOKUP($A10,'Apex M J24'!$A$17:$I$100,9,FALSE))=TRUE,"0",VLOOKUP($A10,'Apex M J24'!$A$17:$I$100,9,FALSE))</f>
        <v>0</v>
      </c>
      <c r="I10" s="38" t="str">
        <f>IF(ISNA(VLOOKUP($A10,'Apex DM J25'!$A$17:$I$100,9,FALSE))=TRUE,"0",VLOOKUP($A10,'Apex DM J25'!$A$17:$I$100,9,FALSE))</f>
        <v>0</v>
      </c>
      <c r="J10" s="38" t="str">
        <f>IF(ISNA(VLOOKUP($A10,'COP CS M J31'!$A$17:$I$100,9,FALSE))=TRUE,"0",VLOOKUP($A10,'COP CS M J31'!$A$17:$I$100,9,FALSE))</f>
        <v>0</v>
      </c>
      <c r="K10" s="38" t="str">
        <f>IF(ISNA(VLOOKUP($A10,'COP CS M FE1'!$A$17:$I$100,9,FALSE))=TRUE,"0",VLOOKUP($A10,'COP CS M FE1'!$A$17:$I$100,9,FALSE))</f>
        <v>0</v>
      </c>
      <c r="L10" s="38">
        <f>IF(ISNA(VLOOKUP($A10,'TT Caledon'!$A$17:$I$100,9,FALSE))=TRUE,"0",VLOOKUP($A10,'TT Caledon'!$A$17:$I$100,9,FALSE))</f>
        <v>1</v>
      </c>
      <c r="M10" s="38" t="str">
        <f>IF(ISNA(VLOOKUP($A10,'CWG MO'!$A$17:$I$100,9,FALSE))=TRUE,"0",VLOOKUP($A10,'CWG MO'!$A$17:$I$100,9,FALSE))</f>
        <v>0</v>
      </c>
      <c r="N10" s="38" t="str">
        <f>IF(ISNA(VLOOKUP($A10,'CWG DM'!$A$17:$I$100,9,FALSE))=TRUE,"0",VLOOKUP($A10,'CWG DM'!$A$17:$I$100,9,FALSE))</f>
        <v>0</v>
      </c>
      <c r="O10" s="38">
        <f>IF(ISNA(VLOOKUP($A10,'TT HiddenV'!$A$17:$I$100,9,FALSE))=TRUE,"0",VLOOKUP($A10,'TT HiddenV'!$A$17:$I$100,9,FALSE))</f>
        <v>1</v>
      </c>
      <c r="P10" s="38"/>
      <c r="Q10" s="99"/>
      <c r="R10" s="38" t="str">
        <f>IF(ISNA(VLOOKUP($A10,'Provincials MO'!$A$17:$I$100,9,FALSE))=TRUE,"0",VLOOKUP($A10,'Provincials MO'!$A$17:$I$100,9,FALSE))</f>
        <v>0</v>
      </c>
      <c r="S10" s="38" t="str">
        <f>IF(ISNA(VLOOKUP($A10,'Provincials DM'!$A$17:$I$97,9,FALSE))=TRUE,"0",VLOOKUP($A10,'Provincials DM'!$A$17:$I$97,9,FALSE))</f>
        <v>0</v>
      </c>
      <c r="T10" s="99"/>
      <c r="U10" s="99"/>
      <c r="V10" s="38" t="str">
        <f>IF(ISNA(VLOOKUP($A10,'Le Massif MO'!$A$17:$I$97,9,FALSE))=TRUE,"0",VLOOKUP($A10,'Le Massif MO'!$A$17:$I$97,9,FALSE))</f>
        <v>0</v>
      </c>
      <c r="W10" s="99"/>
      <c r="X10" s="99"/>
      <c r="Y10" s="99"/>
      <c r="Z10" s="38">
        <f>IF(ISNA(VLOOKUP($A10,'Juniors MO'!$A$17:$I$97,9,FALSE))=TRUE,"0",VLOOKUP($A10,'Juniors MO'!$A$17:$I$97,9,FALSE))</f>
        <v>17</v>
      </c>
    </row>
    <row r="11" spans="1:26" ht="13.5">
      <c r="A11" s="98" t="s">
        <v>115</v>
      </c>
      <c r="B11" s="152">
        <f>IF(ISNA(VLOOKUP($A11,'RPA Caclulations'!$A$6:$I$30,3,FALSE))=TRUE,"0",VLOOKUP($A11,'RPA Caclulations'!$A$6:$I$30,3,FALSE))</f>
        <v>4</v>
      </c>
      <c r="C11" s="38" t="str">
        <f>IF(ISNA(VLOOKUP($A11,'Cdn Sel DE20'!$A$17:$I$18,9,FALSE))=TRUE,"0",VLOOKUP($A11,'Cdn Sel DE20'!$A$17:$I$18,9,FALSE))</f>
        <v>0</v>
      </c>
      <c r="D11" s="38" t="str">
        <f>IF(ISNA(VLOOKUP($A11,'Cdn Se DE21'!$A$17:$I$18,9,FALSE))=TRUE,"0",VLOOKUP($A11,'Cdn Se DE21'!$A$17:$I$18,9,FALSE))</f>
        <v>0</v>
      </c>
      <c r="E11" s="38" t="str">
        <f>IF(ISNA(VLOOKUP($A11,'DV NorAm M JA15'!$A$17:$I$18,9,FALSE))=TRUE,"0",VLOOKUP($A11,'DV NorAm M JA15'!$A$17:$I$18,9,FALSE))</f>
        <v>0</v>
      </c>
      <c r="F11" s="38" t="str">
        <f>IF(ISNA(VLOOKUP($A11,'DV NorAm DM J16'!$A$17:$I$100,9,FALSE))=TRUE,"0",VLOOKUP($A11,'DV NorAm DM J16'!$A$17:$I$100,9,FALSE))</f>
        <v>0</v>
      </c>
      <c r="G11" s="38">
        <f>IF(ISNA(VLOOKUP($A11,'TT Beaver J24'!$A$17:$I$100,9,FALSE))=TRUE,"0",VLOOKUP($A11,'TT Beaver J24'!$A$17:$I$100,9,FALSE))</f>
        <v>3</v>
      </c>
      <c r="H11" s="38" t="str">
        <f>IF(ISNA(VLOOKUP($A11,'Apex M J24'!$A$17:$I$100,9,FALSE))=TRUE,"0",VLOOKUP($A11,'Apex M J24'!$A$17:$I$100,9,FALSE))</f>
        <v>0</v>
      </c>
      <c r="I11" s="38" t="str">
        <f>IF(ISNA(VLOOKUP($A11,'Apex DM J25'!$A$17:$I$100,9,FALSE))=TRUE,"0",VLOOKUP($A11,'Apex DM J25'!$A$17:$I$100,9,FALSE))</f>
        <v>0</v>
      </c>
      <c r="J11" s="38" t="str">
        <f>IF(ISNA(VLOOKUP($A11,'COP CS M J31'!$A$17:$I$100,9,FALSE))=TRUE,"0",VLOOKUP($A11,'COP CS M J31'!$A$17:$I$100,9,FALSE))</f>
        <v>0</v>
      </c>
      <c r="K11" s="38" t="str">
        <f>IF(ISNA(VLOOKUP($A11,'COP CS M FE1'!$A$17:$I$100,9,FALSE))=TRUE,"0",VLOOKUP($A11,'COP CS M FE1'!$A$17:$I$100,9,FALSE))</f>
        <v>0</v>
      </c>
      <c r="L11" s="38">
        <f>IF(ISNA(VLOOKUP($A11,'TT Caledon'!$A$17:$I$100,9,FALSE))=TRUE,"0",VLOOKUP($A11,'TT Caledon'!$A$17:$I$100,9,FALSE))</f>
        <v>4</v>
      </c>
      <c r="M11" s="38">
        <f>IF(ISNA(VLOOKUP($A11,'CWG MO'!$A$17:$I$100,9,FALSE))=TRUE,"0",VLOOKUP($A11,'CWG MO'!$A$17:$I$100,9,FALSE))</f>
        <v>7</v>
      </c>
      <c r="N11" s="38">
        <f>IF(ISNA(VLOOKUP($A11,'CWG DM'!$A$17:$I$100,9,FALSE))=TRUE,"0",VLOOKUP($A11,'CWG DM'!$A$17:$I$100,9,FALSE))</f>
        <v>11</v>
      </c>
      <c r="O11" s="38" t="str">
        <f>IF(ISNA(VLOOKUP($A11,'TT HiddenV'!$A$17:$I$100,9,FALSE))=TRUE,"0",VLOOKUP($A11,'TT HiddenV'!$A$17:$I$100,9,FALSE))</f>
        <v>0</v>
      </c>
      <c r="P11" s="38"/>
      <c r="Q11" s="99"/>
      <c r="R11" s="38">
        <f>IF(ISNA(VLOOKUP($A11,'Provincials MO'!$A$17:$I$100,9,FALSE))=TRUE,"0",VLOOKUP($A11,'Provincials MO'!$A$17:$I$100,9,FALSE))</f>
        <v>2</v>
      </c>
      <c r="S11" s="38">
        <f>IF(ISNA(VLOOKUP($A11,'Provincials DM'!$A$17:$I$97,9,FALSE))=TRUE,"0",VLOOKUP($A11,'Provincials DM'!$A$17:$I$97,9,FALSE))</f>
        <v>1</v>
      </c>
      <c r="T11" s="99"/>
      <c r="U11" s="99"/>
      <c r="V11" s="38">
        <f>IF(ISNA(VLOOKUP($A11,'Le Massif MO'!$A$17:$I$97,9,FALSE))=TRUE,"0",VLOOKUP($A11,'Le Massif MO'!$A$17:$I$97,9,FALSE))</f>
        <v>22</v>
      </c>
      <c r="W11" s="99"/>
      <c r="X11" s="99"/>
      <c r="Y11" s="99"/>
      <c r="Z11" s="38" t="str">
        <f>IF(ISNA(VLOOKUP($A11,'Juniors MO'!$A$17:$I$97,9,FALSE))=TRUE,"0",VLOOKUP($A11,'Juniors MO'!$A$17:$I$97,9,FALSE))</f>
        <v>0</v>
      </c>
    </row>
    <row r="12" spans="1:26" ht="13.5">
      <c r="A12" s="98" t="s">
        <v>123</v>
      </c>
      <c r="B12" s="152">
        <f>IF(ISNA(VLOOKUP($A12,'RPA Caclulations'!$A$6:$I$30,3,FALSE))=TRUE,"0",VLOOKUP($A12,'RPA Caclulations'!$A$6:$I$30,3,FALSE))</f>
        <v>5</v>
      </c>
      <c r="C12" s="38" t="str">
        <f>IF(ISNA(VLOOKUP($A12,'Cdn Sel DE20'!$A$17:$I$18,9,FALSE))=TRUE,"0",VLOOKUP($A12,'Cdn Sel DE20'!$A$17:$I$18,9,FALSE))</f>
        <v>0</v>
      </c>
      <c r="D12" s="38" t="str">
        <f>IF(ISNA(VLOOKUP($A12,'Cdn Se DE21'!$A$17:$I$18,9,FALSE))=TRUE,"0",VLOOKUP($A12,'Cdn Se DE21'!$A$17:$I$18,9,FALSE))</f>
        <v>0</v>
      </c>
      <c r="E12" s="38" t="str">
        <f>IF(ISNA(VLOOKUP($A12,'DV NorAm M JA15'!$A$17:$I$18,9,FALSE))=TRUE,"0",VLOOKUP($A12,'DV NorAm M JA15'!$A$17:$I$18,9,FALSE))</f>
        <v>0</v>
      </c>
      <c r="F12" s="38" t="str">
        <f>IF(ISNA(VLOOKUP($A12,'DV NorAm DM J16'!$A$17:$I$100,9,FALSE))=TRUE,"0",VLOOKUP($A12,'DV NorAm DM J16'!$A$17:$I$100,9,FALSE))</f>
        <v>0</v>
      </c>
      <c r="G12" s="38">
        <f>IF(ISNA(VLOOKUP($A12,'TT Beaver J24'!$A$17:$I$100,9,FALSE))=TRUE,"0",VLOOKUP($A12,'TT Beaver J24'!$A$17:$I$100,9,FALSE))</f>
        <v>0</v>
      </c>
      <c r="H12" s="38" t="str">
        <f>IF(ISNA(VLOOKUP($A12,'Apex M J24'!$A$17:$I$100,9,FALSE))=TRUE,"0",VLOOKUP($A12,'Apex M J24'!$A$17:$I$100,9,FALSE))</f>
        <v>0</v>
      </c>
      <c r="I12" s="38" t="str">
        <f>IF(ISNA(VLOOKUP($A12,'Apex DM J25'!$A$17:$I$100,9,FALSE))=TRUE,"0",VLOOKUP($A12,'Apex DM J25'!$A$17:$I$100,9,FALSE))</f>
        <v>0</v>
      </c>
      <c r="J12" s="38" t="str">
        <f>IF(ISNA(VLOOKUP($A12,'COP CS M J31'!$A$17:$I$100,9,FALSE))=TRUE,"0",VLOOKUP($A12,'COP CS M J31'!$A$17:$I$100,9,FALSE))</f>
        <v>0</v>
      </c>
      <c r="K12" s="38" t="str">
        <f>IF(ISNA(VLOOKUP($A12,'COP CS M FE1'!$A$17:$I$100,9,FALSE))=TRUE,"0",VLOOKUP($A12,'COP CS M FE1'!$A$17:$I$100,9,FALSE))</f>
        <v>0</v>
      </c>
      <c r="L12" s="38">
        <f>IF(ISNA(VLOOKUP($A12,'TT Caledon'!$A$17:$I$100,9,FALSE))=TRUE,"0",VLOOKUP($A12,'TT Caledon'!$A$17:$I$100,9,FALSE))</f>
        <v>2</v>
      </c>
      <c r="M12" s="38" t="str">
        <f>IF(ISNA(VLOOKUP($A12,'CWG MO'!$A$17:$I$100,9,FALSE))=TRUE,"0",VLOOKUP($A12,'CWG MO'!$A$17:$I$100,9,FALSE))</f>
        <v>0</v>
      </c>
      <c r="N12" s="38" t="str">
        <f>IF(ISNA(VLOOKUP($A12,'CWG DM'!$A$17:$I$100,9,FALSE))=TRUE,"0",VLOOKUP($A12,'CWG DM'!$A$17:$I$100,9,FALSE))</f>
        <v>0</v>
      </c>
      <c r="O12" s="38">
        <f>IF(ISNA(VLOOKUP($A12,'TT HiddenV'!$A$17:$I$100,9,FALSE))=TRUE,"0",VLOOKUP($A12,'TT HiddenV'!$A$17:$I$100,9,FALSE))</f>
        <v>2</v>
      </c>
      <c r="P12" s="38"/>
      <c r="Q12" s="99"/>
      <c r="R12" s="38">
        <f>IF(ISNA(VLOOKUP($A12,'Provincials MO'!$A$17:$I$100,9,FALSE))=TRUE,"0",VLOOKUP($A12,'Provincials MO'!$A$17:$I$100,9,FALSE))</f>
        <v>1</v>
      </c>
      <c r="S12" s="38">
        <f>IF(ISNA(VLOOKUP($A12,'Provincials DM'!$A$17:$I$97,9,FALSE))=TRUE,"0",VLOOKUP($A12,'Provincials DM'!$A$17:$I$97,9,FALSE))</f>
        <v>2</v>
      </c>
      <c r="T12" s="99"/>
      <c r="U12" s="99"/>
      <c r="V12" s="38" t="str">
        <f>IF(ISNA(VLOOKUP($A12,'Le Massif MO'!$A$17:$I$97,9,FALSE))=TRUE,"0",VLOOKUP($A12,'Le Massif MO'!$A$17:$I$97,9,FALSE))</f>
        <v>0</v>
      </c>
      <c r="W12" s="99"/>
      <c r="X12" s="99"/>
      <c r="Y12" s="99"/>
      <c r="Z12" s="38" t="str">
        <f>IF(ISNA(VLOOKUP($A12,'Juniors MO'!$A$17:$I$97,9,FALSE))=TRUE,"0",VLOOKUP($A12,'Juniors MO'!$A$17:$I$97,9,FALSE))</f>
        <v>0</v>
      </c>
    </row>
    <row r="13" spans="1:26" ht="13.5">
      <c r="A13" s="98" t="s">
        <v>113</v>
      </c>
      <c r="B13" s="152">
        <f>IF(ISNA(VLOOKUP($A13,'RPA Caclulations'!$A$6:$I$30,3,FALSE))=TRUE,"0",VLOOKUP($A13,'RPA Caclulations'!$A$6:$I$30,3,FALSE))</f>
        <v>6</v>
      </c>
      <c r="C13" s="38" t="str">
        <f>IF(ISNA(VLOOKUP($A13,'Cdn Sel DE20'!$A$17:$I$18,9,FALSE))=TRUE,"0",VLOOKUP($A13,'Cdn Sel DE20'!$A$17:$I$18,9,FALSE))</f>
        <v>0</v>
      </c>
      <c r="D13" s="38" t="str">
        <f>IF(ISNA(VLOOKUP($A13,'Cdn Se DE21'!$A$17:$I$18,9,FALSE))=TRUE,"0",VLOOKUP($A13,'Cdn Se DE21'!$A$17:$I$18,9,FALSE))</f>
        <v>0</v>
      </c>
      <c r="E13" s="38" t="str">
        <f>IF(ISNA(VLOOKUP($A13,'DV NorAm M JA15'!$A$17:$I$18,9,FALSE))=TRUE,"0",VLOOKUP($A13,'DV NorAm M JA15'!$A$17:$I$18,9,FALSE))</f>
        <v>0</v>
      </c>
      <c r="F13" s="38" t="str">
        <f>IF(ISNA(VLOOKUP($A13,'DV NorAm DM J16'!$A$17:$I$100,9,FALSE))=TRUE,"0",VLOOKUP($A13,'DV NorAm DM J16'!$A$17:$I$100,9,FALSE))</f>
        <v>0</v>
      </c>
      <c r="G13" s="38">
        <f>IF(ISNA(VLOOKUP($A13,'TT Beaver J24'!$A$17:$I$100,9,FALSE))=TRUE,"0",VLOOKUP($A13,'TT Beaver J24'!$A$17:$I$100,9,FALSE))</f>
        <v>1</v>
      </c>
      <c r="H13" s="38" t="str">
        <f>IF(ISNA(VLOOKUP($A13,'Apex M J24'!$A$17:$I$100,9,FALSE))=TRUE,"0",VLOOKUP($A13,'Apex M J24'!$A$17:$I$100,9,FALSE))</f>
        <v>0</v>
      </c>
      <c r="I13" s="38" t="str">
        <f>IF(ISNA(VLOOKUP($A13,'Apex DM J25'!$A$17:$I$100,9,FALSE))=TRUE,"0",VLOOKUP($A13,'Apex DM J25'!$A$17:$I$100,9,FALSE))</f>
        <v>0</v>
      </c>
      <c r="J13" s="38" t="str">
        <f>IF(ISNA(VLOOKUP($A13,'COP CS M J31'!$A$17:$I$100,9,FALSE))=TRUE,"0",VLOOKUP($A13,'COP CS M J31'!$A$17:$I$100,9,FALSE))</f>
        <v>0</v>
      </c>
      <c r="K13" s="38" t="str">
        <f>IF(ISNA(VLOOKUP($A13,'COP CS M FE1'!$A$17:$I$100,9,FALSE))=TRUE,"0",VLOOKUP($A13,'COP CS M FE1'!$A$17:$I$100,9,FALSE))</f>
        <v>0</v>
      </c>
      <c r="L13" s="38">
        <f>IF(ISNA(VLOOKUP($A13,'TT Caledon'!$A$17:$I$100,9,FALSE))=TRUE,"0",VLOOKUP($A13,'TT Caledon'!$A$17:$I$100,9,FALSE))</f>
        <v>3</v>
      </c>
      <c r="M13" s="38" t="str">
        <f>IF(ISNA(VLOOKUP($A13,'CWG MO'!$A$17:$I$100,9,FALSE))=TRUE,"0",VLOOKUP($A13,'CWG MO'!$A$17:$I$100,9,FALSE))</f>
        <v>0</v>
      </c>
      <c r="N13" s="38" t="str">
        <f>IF(ISNA(VLOOKUP($A13,'CWG DM'!$A$17:$I$100,9,FALSE))=TRUE,"0",VLOOKUP($A13,'CWG DM'!$A$17:$I$100,9,FALSE))</f>
        <v>0</v>
      </c>
      <c r="O13" s="38">
        <f>IF(ISNA(VLOOKUP($A13,'TT HiddenV'!$A$17:$I$100,9,FALSE))=TRUE,"0",VLOOKUP($A13,'TT HiddenV'!$A$17:$I$100,9,FALSE))</f>
        <v>3</v>
      </c>
      <c r="P13" s="38"/>
      <c r="Q13" s="99"/>
      <c r="R13" s="38">
        <f>IF(ISNA(VLOOKUP($A13,'Provincials MO'!$A$17:$I$100,9,FALSE))=TRUE,"0",VLOOKUP($A13,'Provincials MO'!$A$17:$I$100,9,FALSE))</f>
        <v>3</v>
      </c>
      <c r="S13" s="38">
        <f>IF(ISNA(VLOOKUP($A13,'Provincials DM'!$A$17:$I$97,9,FALSE))=TRUE,"0",VLOOKUP($A13,'Provincials DM'!$A$17:$I$97,9,FALSE))</f>
        <v>3</v>
      </c>
      <c r="T13" s="99"/>
      <c r="U13" s="99"/>
      <c r="V13" s="38">
        <f>IF(ISNA(VLOOKUP($A13,'Le Massif MO'!$A$17:$I$97,9,FALSE))=TRUE,"0",VLOOKUP($A13,'Le Massif MO'!$A$17:$I$97,9,FALSE))</f>
        <v>24</v>
      </c>
      <c r="W13" s="99"/>
      <c r="X13" s="99"/>
      <c r="Y13" s="99"/>
      <c r="Z13" s="38">
        <f>IF(ISNA(VLOOKUP($A13,'Juniors MO'!$A$17:$I$97,9,FALSE))=TRUE,"0",VLOOKUP($A13,'Juniors MO'!$A$17:$I$97,9,FALSE))</f>
        <v>13</v>
      </c>
    </row>
    <row r="14" spans="1:26" ht="13.5">
      <c r="A14" s="98" t="s">
        <v>116</v>
      </c>
      <c r="B14" s="152">
        <f>IF(ISNA(VLOOKUP($A14,'RPA Caclulations'!$A$6:$I$30,3,FALSE))=TRUE,"0",VLOOKUP($A14,'RPA Caclulations'!$A$6:$I$30,3,FALSE))</f>
        <v>7</v>
      </c>
      <c r="C14" s="38" t="str">
        <f>IF(ISNA(VLOOKUP($A14,'Cdn Sel DE20'!$A$17:$I$18,9,FALSE))=TRUE,"0",VLOOKUP($A14,'Cdn Sel DE20'!$A$17:$I$18,9,FALSE))</f>
        <v>0</v>
      </c>
      <c r="D14" s="38" t="str">
        <f>IF(ISNA(VLOOKUP($A14,'Cdn Se DE21'!$A$17:$I$18,9,FALSE))=TRUE,"0",VLOOKUP($A14,'Cdn Se DE21'!$A$17:$I$18,9,FALSE))</f>
        <v>0</v>
      </c>
      <c r="E14" s="38" t="str">
        <f>IF(ISNA(VLOOKUP($A14,'DV NorAm M JA15'!$A$17:$I$18,9,FALSE))=TRUE,"0",VLOOKUP($A14,'DV NorAm M JA15'!$A$17:$I$18,9,FALSE))</f>
        <v>0</v>
      </c>
      <c r="F14" s="38" t="str">
        <f>IF(ISNA(VLOOKUP($A14,'DV NorAm DM J16'!$A$17:$I$100,9,FALSE))=TRUE,"0",VLOOKUP($A14,'DV NorAm DM J16'!$A$17:$I$100,9,FALSE))</f>
        <v>0</v>
      </c>
      <c r="G14" s="38">
        <f>IF(ISNA(VLOOKUP($A14,'TT Beaver J24'!$A$17:$I$100,9,FALSE))=TRUE,"0",VLOOKUP($A14,'TT Beaver J24'!$A$17:$I$100,9,FALSE))</f>
        <v>4</v>
      </c>
      <c r="H14" s="38" t="str">
        <f>IF(ISNA(VLOOKUP($A14,'Apex M J24'!$A$17:$I$100,9,FALSE))=TRUE,"0",VLOOKUP($A14,'Apex M J24'!$A$17:$I$100,9,FALSE))</f>
        <v>0</v>
      </c>
      <c r="I14" s="38" t="str">
        <f>IF(ISNA(VLOOKUP($A14,'Apex DM J25'!$A$17:$I$100,9,FALSE))=TRUE,"0",VLOOKUP($A14,'Apex DM J25'!$A$17:$I$100,9,FALSE))</f>
        <v>0</v>
      </c>
      <c r="J14" s="38" t="str">
        <f>IF(ISNA(VLOOKUP($A14,'COP CS M J31'!$A$17:$I$100,9,FALSE))=TRUE,"0",VLOOKUP($A14,'COP CS M J31'!$A$17:$I$100,9,FALSE))</f>
        <v>0</v>
      </c>
      <c r="K14" s="38" t="str">
        <f>IF(ISNA(VLOOKUP($A14,'COP CS M FE1'!$A$17:$I$100,9,FALSE))=TRUE,"0",VLOOKUP($A14,'COP CS M FE1'!$A$17:$I$100,9,FALSE))</f>
        <v>0</v>
      </c>
      <c r="L14" s="38">
        <f>IF(ISNA(VLOOKUP($A14,'TT Caledon'!$A$17:$I$100,9,FALSE))=TRUE,"0",VLOOKUP($A14,'TT Caledon'!$A$17:$I$100,9,FALSE))</f>
        <v>6</v>
      </c>
      <c r="M14" s="38" t="str">
        <f>IF(ISNA(VLOOKUP($A14,'CWG MO'!$A$17:$I$100,9,FALSE))=TRUE,"0",VLOOKUP($A14,'CWG MO'!$A$17:$I$100,9,FALSE))</f>
        <v>0</v>
      </c>
      <c r="N14" s="38" t="str">
        <f>IF(ISNA(VLOOKUP($A14,'CWG DM'!$A$17:$I$100,9,FALSE))=TRUE,"0",VLOOKUP($A14,'CWG DM'!$A$17:$I$100,9,FALSE))</f>
        <v>0</v>
      </c>
      <c r="O14" s="38">
        <f>IF(ISNA(VLOOKUP($A14,'TT HiddenV'!$A$17:$I$100,9,FALSE))=TRUE,"0",VLOOKUP($A14,'TT HiddenV'!$A$17:$I$100,9,FALSE))</f>
        <v>5</v>
      </c>
      <c r="P14" s="38"/>
      <c r="Q14" s="99"/>
      <c r="R14" s="38">
        <f>IF(ISNA(VLOOKUP($A14,'Provincials MO'!$A$17:$I$100,9,FALSE))=TRUE,"0",VLOOKUP($A14,'Provincials MO'!$A$17:$I$100,9,FALSE))</f>
        <v>4</v>
      </c>
      <c r="S14" s="38">
        <f>IF(ISNA(VLOOKUP($A14,'Provincials DM'!$A$17:$I$97,9,FALSE))=TRUE,"0",VLOOKUP($A14,'Provincials DM'!$A$17:$I$97,9,FALSE))</f>
        <v>4</v>
      </c>
      <c r="T14" s="99"/>
      <c r="U14" s="99"/>
      <c r="V14" s="38">
        <f>IF(ISNA(VLOOKUP($A14,'Le Massif MO'!$A$17:$I$97,9,FALSE))=TRUE,"0",VLOOKUP($A14,'Le Massif MO'!$A$17:$I$97,9,FALSE))</f>
        <v>27</v>
      </c>
      <c r="W14" s="99"/>
      <c r="X14" s="99"/>
      <c r="Y14" s="99"/>
      <c r="Z14" s="38">
        <f>IF(ISNA(VLOOKUP($A14,'Juniors MO'!$A$17:$I$97,9,FALSE))=TRUE,"0",VLOOKUP($A14,'Juniors MO'!$A$17:$I$97,9,FALSE))</f>
        <v>30</v>
      </c>
    </row>
    <row r="15" spans="1:26" ht="13.5">
      <c r="A15" s="98" t="s">
        <v>114</v>
      </c>
      <c r="B15" s="152">
        <f>IF(ISNA(VLOOKUP($A15,'RPA Caclulations'!$A$6:$I$30,3,FALSE))=TRUE,"0",VLOOKUP($A15,'RPA Caclulations'!$A$6:$I$30,3,FALSE))</f>
        <v>8</v>
      </c>
      <c r="C15" s="38" t="str">
        <f>IF(ISNA(VLOOKUP($A15,'Cdn Sel DE20'!$A$17:$I$18,9,FALSE))=TRUE,"0",VLOOKUP($A15,'Cdn Sel DE20'!$A$17:$I$18,9,FALSE))</f>
        <v>0</v>
      </c>
      <c r="D15" s="38" t="str">
        <f>IF(ISNA(VLOOKUP($A15,'Cdn Se DE21'!$A$17:$I$18,9,FALSE))=TRUE,"0",VLOOKUP($A15,'Cdn Se DE21'!$A$17:$I$18,9,FALSE))</f>
        <v>0</v>
      </c>
      <c r="E15" s="38" t="str">
        <f>IF(ISNA(VLOOKUP($A15,'DV NorAm M JA15'!$A$17:$I$18,9,FALSE))=TRUE,"0",VLOOKUP($A15,'DV NorAm M JA15'!$A$17:$I$18,9,FALSE))</f>
        <v>0</v>
      </c>
      <c r="F15" s="38" t="str">
        <f>IF(ISNA(VLOOKUP($A15,'DV NorAm DM J16'!$A$17:$I$100,9,FALSE))=TRUE,"0",VLOOKUP($A15,'DV NorAm DM J16'!$A$17:$I$100,9,FALSE))</f>
        <v>0</v>
      </c>
      <c r="G15" s="38">
        <f>IF(ISNA(VLOOKUP($A15,'TT Beaver J24'!$A$17:$I$100,9,FALSE))=TRUE,"0",VLOOKUP($A15,'TT Beaver J24'!$A$17:$I$100,9,FALSE))</f>
        <v>2</v>
      </c>
      <c r="H15" s="38" t="str">
        <f>IF(ISNA(VLOOKUP($A15,'Apex M J24'!$A$17:$I$100,9,FALSE))=TRUE,"0",VLOOKUP($A15,'Apex M J24'!$A$17:$I$100,9,FALSE))</f>
        <v>0</v>
      </c>
      <c r="I15" s="38" t="str">
        <f>IF(ISNA(VLOOKUP($A15,'Apex DM J25'!$A$17:$I$100,9,FALSE))=TRUE,"0",VLOOKUP($A15,'Apex DM J25'!$A$17:$I$100,9,FALSE))</f>
        <v>0</v>
      </c>
      <c r="J15" s="38" t="str">
        <f>IF(ISNA(VLOOKUP($A15,'COP CS M J31'!$A$17:$I$100,9,FALSE))=TRUE,"0",VLOOKUP($A15,'COP CS M J31'!$A$17:$I$100,9,FALSE))</f>
        <v>0</v>
      </c>
      <c r="K15" s="38" t="str">
        <f>IF(ISNA(VLOOKUP($A15,'COP CS M FE1'!$A$17:$I$100,9,FALSE))=TRUE,"0",VLOOKUP($A15,'COP CS M FE1'!$A$17:$I$100,9,FALSE))</f>
        <v>0</v>
      </c>
      <c r="L15" s="38">
        <f>IF(ISNA(VLOOKUP($A15,'TT Caledon'!$A$17:$I$100,9,FALSE))=TRUE,"0",VLOOKUP($A15,'TT Caledon'!$A$17:$I$100,9,FALSE))</f>
        <v>5</v>
      </c>
      <c r="M15" s="38" t="str">
        <f>IF(ISNA(VLOOKUP($A15,'CWG MO'!$A$17:$I$100,9,FALSE))=TRUE,"0",VLOOKUP($A15,'CWG MO'!$A$17:$I$100,9,FALSE))</f>
        <v>0</v>
      </c>
      <c r="N15" s="38" t="str">
        <f>IF(ISNA(VLOOKUP($A15,'CWG DM'!$A$17:$I$100,9,FALSE))=TRUE,"0",VLOOKUP($A15,'CWG DM'!$A$17:$I$100,9,FALSE))</f>
        <v>0</v>
      </c>
      <c r="O15" s="38">
        <f>IF(ISNA(VLOOKUP($A15,'TT HiddenV'!$A$17:$I$100,9,FALSE))=TRUE,"0",VLOOKUP($A15,'TT HiddenV'!$A$17:$I$100,9,FALSE))</f>
        <v>4</v>
      </c>
      <c r="P15" s="38"/>
      <c r="Q15" s="99"/>
      <c r="R15" s="38">
        <f>IF(ISNA(VLOOKUP($A15,'Provincials MO'!$A$17:$I$100,9,FALSE))=TRUE,"0",VLOOKUP($A15,'Provincials MO'!$A$17:$I$100,9,FALSE))</f>
        <v>7</v>
      </c>
      <c r="S15" s="38">
        <f>IF(ISNA(VLOOKUP($A15,'Provincials DM'!$A$17:$I$97,9,FALSE))=TRUE,"0",VLOOKUP($A15,'Provincials DM'!$A$17:$I$97,9,FALSE))</f>
        <v>5</v>
      </c>
      <c r="T15" s="99"/>
      <c r="U15" s="99"/>
      <c r="V15" s="38">
        <f>IF(ISNA(VLOOKUP($A15,'Le Massif MO'!$A$17:$I$97,9,FALSE))=TRUE,"0",VLOOKUP($A15,'Le Massif MO'!$A$17:$I$97,9,FALSE))</f>
        <v>26</v>
      </c>
      <c r="W15" s="99"/>
      <c r="X15" s="99"/>
      <c r="Y15" s="99"/>
      <c r="Z15" s="38" t="str">
        <f>IF(ISNA(VLOOKUP($A15,'Juniors MO'!$A$17:$I$97,9,FALSE))=TRUE,"0",VLOOKUP($A15,'Juniors MO'!$A$17:$I$97,9,FALSE))</f>
        <v>0</v>
      </c>
    </row>
    <row r="16" spans="1:26" ht="13.5">
      <c r="A16" s="98" t="s">
        <v>118</v>
      </c>
      <c r="B16" s="152">
        <f>IF(ISNA(VLOOKUP($A16,'RPA Caclulations'!$A$6:$I$30,3,FALSE))=TRUE,"0",VLOOKUP($A16,'RPA Caclulations'!$A$6:$I$30,3,FALSE))</f>
        <v>9</v>
      </c>
      <c r="C16" s="38" t="str">
        <f>IF(ISNA(VLOOKUP($A16,'Cdn Sel DE20'!$A$17:$I$18,9,FALSE))=TRUE,"0",VLOOKUP($A16,'Cdn Sel DE20'!$A$17:$I$18,9,FALSE))</f>
        <v>0</v>
      </c>
      <c r="D16" s="38" t="str">
        <f>IF(ISNA(VLOOKUP($A16,'Cdn Se DE21'!$A$17:$I$18,9,FALSE))=TRUE,"0",VLOOKUP($A16,'Cdn Se DE21'!$A$17:$I$18,9,FALSE))</f>
        <v>0</v>
      </c>
      <c r="E16" s="38" t="str">
        <f>IF(ISNA(VLOOKUP($A16,'DV NorAm M JA15'!$A$17:$I$18,9,FALSE))=TRUE,"0",VLOOKUP($A16,'DV NorAm M JA15'!$A$17:$I$18,9,FALSE))</f>
        <v>0</v>
      </c>
      <c r="F16" s="38" t="str">
        <f>IF(ISNA(VLOOKUP($A16,'DV NorAm DM J16'!$A$17:$I$100,9,FALSE))=TRUE,"0",VLOOKUP($A16,'DV NorAm DM J16'!$A$17:$I$100,9,FALSE))</f>
        <v>0</v>
      </c>
      <c r="G16" s="38">
        <f>IF(ISNA(VLOOKUP($A16,'TT Beaver J24'!$A$17:$I$100,9,FALSE))=TRUE,"0",VLOOKUP($A16,'TT Beaver J24'!$A$17:$I$100,9,FALSE))</f>
        <v>6</v>
      </c>
      <c r="H16" s="38" t="str">
        <f>IF(ISNA(VLOOKUP($A16,'Apex M J24'!$A$17:$I$100,9,FALSE))=TRUE,"0",VLOOKUP($A16,'Apex M J24'!$A$17:$I$100,9,FALSE))</f>
        <v>0</v>
      </c>
      <c r="I16" s="38" t="str">
        <f>IF(ISNA(VLOOKUP($A16,'Apex DM J25'!$A$17:$I$100,9,FALSE))=TRUE,"0",VLOOKUP($A16,'Apex DM J25'!$A$17:$I$100,9,FALSE))</f>
        <v>0</v>
      </c>
      <c r="J16" s="38" t="str">
        <f>IF(ISNA(VLOOKUP($A16,'COP CS M J31'!$A$17:$I$100,9,FALSE))=TRUE,"0",VLOOKUP($A16,'COP CS M J31'!$A$17:$I$100,9,FALSE))</f>
        <v>0</v>
      </c>
      <c r="K16" s="38" t="str">
        <f>IF(ISNA(VLOOKUP($A16,'COP CS M FE1'!$A$17:$I$100,9,FALSE))=TRUE,"0",VLOOKUP($A16,'COP CS M FE1'!$A$17:$I$100,9,FALSE))</f>
        <v>0</v>
      </c>
      <c r="L16" s="38">
        <f>IF(ISNA(VLOOKUP($A16,'TT Caledon'!$A$17:$I$100,9,FALSE))=TRUE,"0",VLOOKUP($A16,'TT Caledon'!$A$17:$I$100,9,FALSE))</f>
        <v>8</v>
      </c>
      <c r="M16" s="38" t="str">
        <f>IF(ISNA(VLOOKUP($A16,'CWG MO'!$A$17:$I$100,9,FALSE))=TRUE,"0",VLOOKUP($A16,'CWG MO'!$A$17:$I$100,9,FALSE))</f>
        <v>0</v>
      </c>
      <c r="N16" s="38" t="str">
        <f>IF(ISNA(VLOOKUP($A16,'CWG DM'!$A$17:$I$100,9,FALSE))=TRUE,"0",VLOOKUP($A16,'CWG DM'!$A$17:$I$100,9,FALSE))</f>
        <v>0</v>
      </c>
      <c r="O16" s="38">
        <f>IF(ISNA(VLOOKUP($A16,'TT HiddenV'!$A$17:$I$100,9,FALSE))=TRUE,"0",VLOOKUP($A16,'TT HiddenV'!$A$17:$I$100,9,FALSE))</f>
        <v>6</v>
      </c>
      <c r="P16" s="38"/>
      <c r="Q16" s="99"/>
      <c r="R16" s="38">
        <f>IF(ISNA(VLOOKUP($A16,'Provincials MO'!$A$17:$I$100,9,FALSE))=TRUE,"0",VLOOKUP($A16,'Provincials MO'!$A$17:$I$100,9,FALSE))</f>
        <v>6</v>
      </c>
      <c r="S16" s="38">
        <f>IF(ISNA(VLOOKUP($A16,'Provincials DM'!$A$17:$I$97,9,FALSE))=TRUE,"0",VLOOKUP($A16,'Provincials DM'!$A$17:$I$97,9,FALSE))</f>
        <v>7</v>
      </c>
      <c r="T16" s="99"/>
      <c r="U16" s="99"/>
      <c r="V16" s="38" t="str">
        <f>IF(ISNA(VLOOKUP($A16,'Le Massif MO'!$A$17:$I$97,9,FALSE))=TRUE,"0",VLOOKUP($A16,'Le Massif MO'!$A$17:$I$97,9,FALSE))</f>
        <v>0</v>
      </c>
      <c r="W16" s="99"/>
      <c r="X16" s="99"/>
      <c r="Y16" s="99"/>
      <c r="Z16" s="38" t="str">
        <f>IF(ISNA(VLOOKUP($A16,'Juniors MO'!$A$17:$I$97,9,FALSE))=TRUE,"0",VLOOKUP($A16,'Juniors MO'!$A$17:$I$97,9,FALSE))</f>
        <v>0</v>
      </c>
    </row>
    <row r="17" spans="1:26" ht="13.5">
      <c r="A17" s="98" t="s">
        <v>117</v>
      </c>
      <c r="B17" s="152">
        <f>IF(ISNA(VLOOKUP($A17,'RPA Caclulations'!$A$6:$I$30,3,FALSE))=TRUE,"0",VLOOKUP($A17,'RPA Caclulations'!$A$6:$I$30,3,FALSE))</f>
        <v>10</v>
      </c>
      <c r="C17" s="38" t="str">
        <f>IF(ISNA(VLOOKUP($A17,'Cdn Sel DE20'!$A$17:$I$18,9,FALSE))=TRUE,"0",VLOOKUP($A17,'Cdn Sel DE20'!$A$17:$I$18,9,FALSE))</f>
        <v>0</v>
      </c>
      <c r="D17" s="38" t="str">
        <f>IF(ISNA(VLOOKUP($A17,'Cdn Se DE21'!$A$17:$I$18,9,FALSE))=TRUE,"0",VLOOKUP($A17,'Cdn Se DE21'!$A$17:$I$18,9,FALSE))</f>
        <v>0</v>
      </c>
      <c r="E17" s="38" t="str">
        <f>IF(ISNA(VLOOKUP($A17,'DV NorAm M JA15'!$A$17:$I$18,9,FALSE))=TRUE,"0",VLOOKUP($A17,'DV NorAm M JA15'!$A$17:$I$18,9,FALSE))</f>
        <v>0</v>
      </c>
      <c r="F17" s="38" t="str">
        <f>IF(ISNA(VLOOKUP($A17,'DV NorAm DM J16'!$A$17:$I$100,9,FALSE))=TRUE,"0",VLOOKUP($A17,'DV NorAm DM J16'!$A$17:$I$100,9,FALSE))</f>
        <v>0</v>
      </c>
      <c r="G17" s="38">
        <f>IF(ISNA(VLOOKUP($A17,'TT Beaver J24'!$A$17:$I$100,9,FALSE))=TRUE,"0",VLOOKUP($A17,'TT Beaver J24'!$A$17:$I$100,9,FALSE))</f>
        <v>5</v>
      </c>
      <c r="H17" s="38" t="str">
        <f>IF(ISNA(VLOOKUP($A17,'Apex M J24'!$A$17:$I$100,9,FALSE))=TRUE,"0",VLOOKUP($A17,'Apex M J24'!$A$17:$I$100,9,FALSE))</f>
        <v>0</v>
      </c>
      <c r="I17" s="38" t="str">
        <f>IF(ISNA(VLOOKUP($A17,'Apex DM J25'!$A$17:$I$100,9,FALSE))=TRUE,"0",VLOOKUP($A17,'Apex DM J25'!$A$17:$I$100,9,FALSE))</f>
        <v>0</v>
      </c>
      <c r="J17" s="38" t="str">
        <f>IF(ISNA(VLOOKUP($A17,'COP CS M J31'!$A$17:$I$100,9,FALSE))=TRUE,"0",VLOOKUP($A17,'COP CS M J31'!$A$17:$I$100,9,FALSE))</f>
        <v>0</v>
      </c>
      <c r="K17" s="38" t="str">
        <f>IF(ISNA(VLOOKUP($A17,'COP CS M FE1'!$A$17:$I$100,9,FALSE))=TRUE,"0",VLOOKUP($A17,'COP CS M FE1'!$A$17:$I$100,9,FALSE))</f>
        <v>0</v>
      </c>
      <c r="L17" s="38">
        <f>IF(ISNA(VLOOKUP($A17,'TT Caledon'!$A$17:$I$100,9,FALSE))=TRUE,"0",VLOOKUP($A17,'TT Caledon'!$A$17:$I$100,9,FALSE))</f>
        <v>9</v>
      </c>
      <c r="M17" s="38" t="str">
        <f>IF(ISNA(VLOOKUP($A17,'CWG MO'!$A$17:$I$100,9,FALSE))=TRUE,"0",VLOOKUP($A17,'CWG MO'!$A$17:$I$100,9,FALSE))</f>
        <v>0</v>
      </c>
      <c r="N17" s="38" t="str">
        <f>IF(ISNA(VLOOKUP($A17,'CWG DM'!$A$17:$I$100,9,FALSE))=TRUE,"0",VLOOKUP($A17,'CWG DM'!$A$17:$I$100,9,FALSE))</f>
        <v>0</v>
      </c>
      <c r="O17" s="38">
        <f>IF(ISNA(VLOOKUP($A17,'TT HiddenV'!$A$17:$I$100,9,FALSE))=TRUE,"0",VLOOKUP($A17,'TT HiddenV'!$A$17:$I$100,9,FALSE))</f>
        <v>7</v>
      </c>
      <c r="P17" s="38"/>
      <c r="Q17" s="99"/>
      <c r="R17" s="38">
        <f>IF(ISNA(VLOOKUP($A17,'Provincials MO'!$A$17:$I$100,9,FALSE))=TRUE,"0",VLOOKUP($A17,'Provincials MO'!$A$17:$I$100,9,FALSE))</f>
        <v>5</v>
      </c>
      <c r="S17" s="38">
        <f>IF(ISNA(VLOOKUP($A17,'Provincials DM'!$A$17:$I$97,9,FALSE))=TRUE,"0",VLOOKUP($A17,'Provincials DM'!$A$17:$I$97,9,FALSE))</f>
        <v>6</v>
      </c>
      <c r="T17" s="99"/>
      <c r="U17" s="99"/>
      <c r="V17" s="38" t="str">
        <f>IF(ISNA(VLOOKUP($A17,'Le Massif MO'!$A$17:$I$97,9,FALSE))=TRUE,"0",VLOOKUP($A17,'Le Massif MO'!$A$17:$I$97,9,FALSE))</f>
        <v>0</v>
      </c>
      <c r="W17" s="99"/>
      <c r="X17" s="99"/>
      <c r="Y17" s="99"/>
      <c r="Z17" s="38" t="str">
        <f>IF(ISNA(VLOOKUP($A17,'Juniors MO'!$A$17:$I$97,9,FALSE))=TRUE,"0",VLOOKUP($A17,'Juniors MO'!$A$17:$I$97,9,FALSE))</f>
        <v>0</v>
      </c>
    </row>
    <row r="18" spans="1:26" ht="13.5">
      <c r="A18" s="98" t="s">
        <v>128</v>
      </c>
      <c r="B18" s="152">
        <f>IF(ISNA(VLOOKUP($A18,'RPA Caclulations'!$A$6:$I$30,3,FALSE))=TRUE,"0",VLOOKUP($A18,'RPA Caclulations'!$A$6:$I$30,3,FALSE))</f>
        <v>14</v>
      </c>
      <c r="C18" s="38" t="str">
        <f>IF(ISNA(VLOOKUP($A18,'Cdn Sel DE20'!$A$17:$I$18,9,FALSE))=TRUE,"0",VLOOKUP($A18,'Cdn Sel DE20'!$A$17:$I$18,9,FALSE))</f>
        <v>0</v>
      </c>
      <c r="D18" s="38" t="str">
        <f>IF(ISNA(VLOOKUP($A18,'Cdn Se DE21'!$A$17:$I$18,9,FALSE))=TRUE,"0",VLOOKUP($A18,'Cdn Se DE21'!$A$17:$I$18,9,FALSE))</f>
        <v>0</v>
      </c>
      <c r="E18" s="38" t="str">
        <f>IF(ISNA(VLOOKUP($A18,'DV NorAm M JA15'!$A$17:$I$18,9,FALSE))=TRUE,"0",VLOOKUP($A18,'DV NorAm M JA15'!$A$17:$I$18,9,FALSE))</f>
        <v>0</v>
      </c>
      <c r="F18" s="38" t="str">
        <f>IF(ISNA(VLOOKUP($A18,'DV NorAm DM J16'!$A$17:$I$100,9,FALSE))=TRUE,"0",VLOOKUP($A18,'DV NorAm DM J16'!$A$17:$I$100,9,FALSE))</f>
        <v>0</v>
      </c>
      <c r="G18" s="38" t="str">
        <f>IF(ISNA(VLOOKUP($A18,'TT Beaver J24'!$A$17:$I$100,9,FALSE))=TRUE,"0",VLOOKUP($A18,'TT Beaver J24'!$A$17:$I$100,9,FALSE))</f>
        <v>0</v>
      </c>
      <c r="H18" s="38" t="str">
        <f>IF(ISNA(VLOOKUP($A18,'Apex M J24'!$A$17:$I$100,9,FALSE))=TRUE,"0",VLOOKUP($A18,'Apex M J24'!$A$17:$I$100,9,FALSE))</f>
        <v>0</v>
      </c>
      <c r="I18" s="38" t="str">
        <f>IF(ISNA(VLOOKUP($A18,'Apex DM J25'!$A$17:$I$100,9,FALSE))=TRUE,"0",VLOOKUP($A18,'Apex DM J25'!$A$17:$I$100,9,FALSE))</f>
        <v>0</v>
      </c>
      <c r="J18" s="38" t="str">
        <f>IF(ISNA(VLOOKUP($A18,'COP CS M J31'!$A$17:$I$100,9,FALSE))=TRUE,"0",VLOOKUP($A18,'COP CS M J31'!$A$17:$I$100,9,FALSE))</f>
        <v>0</v>
      </c>
      <c r="K18" s="38" t="str">
        <f>IF(ISNA(VLOOKUP($A18,'COP CS M FE1'!$A$17:$I$100,9,FALSE))=TRUE,"0",VLOOKUP($A18,'COP CS M FE1'!$A$17:$I$100,9,FALSE))</f>
        <v>0</v>
      </c>
      <c r="L18" s="38">
        <f>IF(ISNA(VLOOKUP($A18,'TT Caledon'!$A$17:$I$100,9,FALSE))=TRUE,"0",VLOOKUP($A18,'TT Caledon'!$A$17:$I$100,9,FALSE))</f>
        <v>10</v>
      </c>
      <c r="M18" s="38" t="str">
        <f>IF(ISNA(VLOOKUP($A18,'CWG MO'!$A$17:$I$100,9,FALSE))=TRUE,"0",VLOOKUP($A18,'CWG MO'!$A$17:$I$100,9,FALSE))</f>
        <v>0</v>
      </c>
      <c r="N18" s="38" t="str">
        <f>IF(ISNA(VLOOKUP($A18,'CWG DM'!$A$17:$I$100,9,FALSE))=TRUE,"0",VLOOKUP($A18,'CWG DM'!$A$17:$I$100,9,FALSE))</f>
        <v>0</v>
      </c>
      <c r="O18" s="38" t="str">
        <f>IF(ISNA(VLOOKUP($A18,'TT HiddenV'!$A$17:$I$100,9,FALSE))=TRUE,"0",VLOOKUP($A18,'TT HiddenV'!$A$17:$I$100,9,FALSE))</f>
        <v>0</v>
      </c>
      <c r="P18" s="38"/>
      <c r="Q18" s="99"/>
      <c r="R18" s="38">
        <f>IF(ISNA(VLOOKUP($A18,'Provincials MO'!$A$17:$I$100,9,FALSE))=TRUE,"0",VLOOKUP($A18,'Provincials MO'!$A$17:$I$100,9,FALSE))</f>
        <v>9</v>
      </c>
      <c r="S18" s="38">
        <f>IF(ISNA(VLOOKUP($A18,'Provincials DM'!$A$17:$I$97,9,FALSE))=TRUE,"0",VLOOKUP($A18,'Provincials DM'!$A$17:$I$97,9,FALSE))</f>
        <v>8</v>
      </c>
      <c r="T18" s="99"/>
      <c r="U18" s="99"/>
      <c r="V18" s="38" t="str">
        <f>IF(ISNA(VLOOKUP($A18,'Le Massif MO'!$A$17:$I$97,9,FALSE))=TRUE,"0",VLOOKUP($A18,'Le Massif MO'!$A$17:$I$97,9,FALSE))</f>
        <v>0</v>
      </c>
      <c r="W18" s="99"/>
      <c r="X18" s="99"/>
      <c r="Y18" s="99"/>
      <c r="Z18" s="38" t="str">
        <f>IF(ISNA(VLOOKUP($A18,'Juniors MO'!$A$17:$I$97,9,FALSE))=TRUE,"0",VLOOKUP($A18,'Juniors MO'!$A$17:$I$97,9,FALSE))</f>
        <v>0</v>
      </c>
    </row>
    <row r="19" spans="1:26" ht="13.5">
      <c r="A19" s="161" t="s">
        <v>145</v>
      </c>
      <c r="B19" s="152">
        <f>IF(ISNA(VLOOKUP($A19,'RPA Caclulations'!$A$6:$I$30,3,FALSE))=TRUE,"0",VLOOKUP($A19,'RPA Caclulations'!$A$6:$I$30,3,FALSE))</f>
        <v>15</v>
      </c>
      <c r="C19" s="38" t="str">
        <f>IF(ISNA(VLOOKUP($A19,'Cdn Sel DE20'!$A$17:$I$18,9,FALSE))=TRUE,"0",VLOOKUP($A19,'Cdn Sel DE20'!$A$17:$I$18,9,FALSE))</f>
        <v>0</v>
      </c>
      <c r="D19" s="38" t="str">
        <f>IF(ISNA(VLOOKUP($A19,'Cdn Se DE21'!$A$17:$I$18,9,FALSE))=TRUE,"0",VLOOKUP($A19,'Cdn Se DE21'!$A$17:$I$18,9,FALSE))</f>
        <v>0</v>
      </c>
      <c r="E19" s="38" t="str">
        <f>IF(ISNA(VLOOKUP($A19,'DV NorAm M JA15'!$A$17:$I$18,9,FALSE))=TRUE,"0",VLOOKUP($A19,'DV NorAm M JA15'!$A$17:$I$18,9,FALSE))</f>
        <v>0</v>
      </c>
      <c r="F19" s="38" t="str">
        <f>IF(ISNA(VLOOKUP($A19,'DV NorAm DM J16'!$A$17:$I$100,9,FALSE))=TRUE,"0",VLOOKUP($A19,'DV NorAm DM J16'!$A$17:$I$100,9,FALSE))</f>
        <v>0</v>
      </c>
      <c r="G19" s="38" t="str">
        <f>IF(ISNA(VLOOKUP($A19,'TT Beaver J24'!$A$17:$I$100,9,FALSE))=TRUE,"0",VLOOKUP($A19,'TT Beaver J24'!$A$17:$I$100,9,FALSE))</f>
        <v>0</v>
      </c>
      <c r="H19" s="38" t="str">
        <f>IF(ISNA(VLOOKUP($A19,'Apex M J24'!$A$17:$I$100,9,FALSE))=TRUE,"0",VLOOKUP($A19,'Apex M J24'!$A$17:$I$100,9,FALSE))</f>
        <v>0</v>
      </c>
      <c r="I19" s="38" t="str">
        <f>IF(ISNA(VLOOKUP($A19,'Apex DM J25'!$A$17:$I$100,9,FALSE))=TRUE,"0",VLOOKUP($A19,'Apex DM J25'!$A$17:$I$100,9,FALSE))</f>
        <v>0</v>
      </c>
      <c r="J19" s="38" t="str">
        <f>IF(ISNA(VLOOKUP($A19,'COP CS M J31'!$A$17:$I$100,9,FALSE))=TRUE,"0",VLOOKUP($A19,'COP CS M J31'!$A$17:$I$100,9,FALSE))</f>
        <v>0</v>
      </c>
      <c r="K19" s="38" t="str">
        <f>IF(ISNA(VLOOKUP($A19,'COP CS M FE1'!$A$17:$I$100,9,FALSE))=TRUE,"0",VLOOKUP($A19,'COP CS M FE1'!$A$17:$I$100,9,FALSE))</f>
        <v>0</v>
      </c>
      <c r="L19" s="38" t="str">
        <f>IF(ISNA(VLOOKUP($A19,'TT Caledon'!$A$17:$I$100,9,FALSE))=TRUE,"0",VLOOKUP($A19,'TT Caledon'!$A$17:$I$100,9,FALSE))</f>
        <v>0</v>
      </c>
      <c r="M19" s="38" t="str">
        <f>IF(ISNA(VLOOKUP($A19,'CWG MO'!$A$17:$I$100,9,FALSE))=TRUE,"0",VLOOKUP($A19,'CWG MO'!$A$17:$I$100,9,FALSE))</f>
        <v>0</v>
      </c>
      <c r="N19" s="38" t="str">
        <f>IF(ISNA(VLOOKUP($A19,'CWG DM'!$A$17:$I$100,9,FALSE))=TRUE,"0",VLOOKUP($A19,'CWG DM'!$A$17:$I$100,9,FALSE))</f>
        <v>0</v>
      </c>
      <c r="O19" s="38" t="str">
        <f>IF(ISNA(VLOOKUP($A19,'TT HiddenV'!$A$17:$I$100,9,FALSE))=TRUE,"0",VLOOKUP($A19,'TT HiddenV'!$A$17:$I$100,9,FALSE))</f>
        <v>0</v>
      </c>
      <c r="P19" s="38"/>
      <c r="Q19" s="99"/>
      <c r="R19" s="38" t="str">
        <f>IF(ISNA(VLOOKUP($A19,'Provincials MO'!$A$17:$I$100,9,FALSE))=TRUE,"0",VLOOKUP($A19,'Provincials MO'!$A$17:$I$100,9,FALSE))</f>
        <v>0</v>
      </c>
      <c r="S19" s="38" t="str">
        <f>IF(ISNA(VLOOKUP($A19,'Provincials DM'!$A$17:$I$97,9,FALSE))=TRUE,"0",VLOOKUP($A19,'Provincials DM'!$A$17:$I$97,9,FALSE))</f>
        <v>0</v>
      </c>
      <c r="T19" s="99"/>
      <c r="U19" s="99"/>
      <c r="V19" s="38" t="str">
        <f>IF(ISNA(VLOOKUP($A19,'Le Massif MO'!$A$17:$I$97,9,FALSE))=TRUE,"0",VLOOKUP($A19,'Le Massif MO'!$A$17:$I$97,9,FALSE))</f>
        <v>0</v>
      </c>
      <c r="W19" s="99"/>
      <c r="X19" s="99"/>
      <c r="Y19" s="99"/>
      <c r="Z19" s="38" t="str">
        <f>IF(ISNA(VLOOKUP($A19,'Juniors MO'!$A$17:$I$97,9,FALSE))=TRUE,"0",VLOOKUP($A19,'Juniors MO'!$A$17:$I$97,9,FALSE))</f>
        <v>0</v>
      </c>
    </row>
    <row r="20" spans="1:26" ht="13.5">
      <c r="A20" s="164" t="s">
        <v>142</v>
      </c>
      <c r="B20" s="152">
        <f>IF(ISNA(VLOOKUP($A20,'RPA Caclulations'!$A$6:$I$30,3,FALSE))=TRUE,"0",VLOOKUP($A20,'RPA Caclulations'!$A$6:$I$30,3,FALSE))</f>
        <v>13</v>
      </c>
      <c r="C20" s="100" t="str">
        <f>IF(ISNA(VLOOKUP($A20,'Cdn Sel DE20'!$A$17:$I$18,9,FALSE))=TRUE,"0",VLOOKUP($A20,'Cdn Sel DE20'!$A$17:$I$18,9,FALSE))</f>
        <v>0</v>
      </c>
      <c r="D20" s="100" t="str">
        <f>IF(ISNA(VLOOKUP($A20,'Cdn Se DE21'!$A$17:$I$18,9,FALSE))=TRUE,"0",VLOOKUP($A20,'Cdn Se DE21'!$A$17:$I$18,9,FALSE))</f>
        <v>0</v>
      </c>
      <c r="E20" s="100" t="str">
        <f>IF(ISNA(VLOOKUP($A20,'DV NorAm M JA15'!$A$17:$I$18,9,FALSE))=TRUE,"0",VLOOKUP($A20,'DV NorAm M JA15'!$A$17:$I$18,9,FALSE))</f>
        <v>0</v>
      </c>
      <c r="F20" s="38" t="str">
        <f>IF(ISNA(VLOOKUP($A20,'DV NorAm DM J16'!$A$17:$I$100,9,FALSE))=TRUE,"0",VLOOKUP($A20,'DV NorAm DM J16'!$A$17:$I$100,9,FALSE))</f>
        <v>0</v>
      </c>
      <c r="G20" s="38" t="str">
        <f>IF(ISNA(VLOOKUP($A20,'TT Beaver J24'!$A$17:$I$100,9,FALSE))=TRUE,"0",VLOOKUP($A20,'TT Beaver J24'!$A$17:$I$100,9,FALSE))</f>
        <v>0</v>
      </c>
      <c r="H20" s="38" t="str">
        <f>IF(ISNA(VLOOKUP($A20,'Apex M J24'!$A$17:$I$100,9,FALSE))=TRUE,"0",VLOOKUP($A20,'Apex M J24'!$A$17:$I$100,9,FALSE))</f>
        <v>0</v>
      </c>
      <c r="I20" s="38" t="str">
        <f>IF(ISNA(VLOOKUP($A20,'Apex DM J25'!$A$17:$I$100,9,FALSE))=TRUE,"0",VLOOKUP($A20,'Apex DM J25'!$A$17:$I$100,9,FALSE))</f>
        <v>0</v>
      </c>
      <c r="J20" s="38" t="str">
        <f>IF(ISNA(VLOOKUP($A20,'COP CS M J31'!$A$17:$I$100,9,FALSE))=TRUE,"0",VLOOKUP($A20,'COP CS M J31'!$A$17:$I$100,9,FALSE))</f>
        <v>0</v>
      </c>
      <c r="K20" s="38" t="str">
        <f>IF(ISNA(VLOOKUP($A20,'COP CS M FE1'!$A$17:$I$100,9,FALSE))=TRUE,"0",VLOOKUP($A20,'COP CS M FE1'!$A$17:$I$100,9,FALSE))</f>
        <v>0</v>
      </c>
      <c r="L20" s="38" t="str">
        <f>IF(ISNA(VLOOKUP($A20,'TT Caledon'!$A$17:$I$100,9,FALSE))=TRUE,"0",VLOOKUP($A20,'TT Caledon'!$A$17:$I$100,9,FALSE))</f>
        <v>0</v>
      </c>
      <c r="M20" s="38" t="str">
        <f>IF(ISNA(VLOOKUP($A20,'CWG MO'!$A$17:$I$100,9,FALSE))=TRUE,"0",VLOOKUP($A20,'CWG MO'!$A$17:$I$100,9,FALSE))</f>
        <v>0</v>
      </c>
      <c r="N20" s="38" t="str">
        <f>IF(ISNA(VLOOKUP($A20,'CWG DM'!$A$17:$I$100,9,FALSE))=TRUE,"0",VLOOKUP($A20,'CWG DM'!$A$17:$I$100,9,FALSE))</f>
        <v>0</v>
      </c>
      <c r="O20" s="38" t="str">
        <f>IF(ISNA(VLOOKUP($A20,'TT HiddenV'!$A$17:$I$100,9,FALSE))=TRUE,"0",VLOOKUP($A20,'TT HiddenV'!$A$17:$I$100,9,FALSE))</f>
        <v>0</v>
      </c>
      <c r="P20" s="38"/>
      <c r="Q20" s="101"/>
      <c r="R20" s="38" t="str">
        <f>IF(ISNA(VLOOKUP($A20,'Provincials MO'!$A$17:$I$100,9,FALSE))=TRUE,"0",VLOOKUP($A20,'Provincials MO'!$A$17:$I$100,9,FALSE))</f>
        <v>0</v>
      </c>
      <c r="S20" s="38" t="str">
        <f>IF(ISNA(VLOOKUP($A20,'Provincials DM'!$A$17:$I$97,9,FALSE))=TRUE,"0",VLOOKUP($A20,'Provincials DM'!$A$17:$I$97,9,FALSE))</f>
        <v>0</v>
      </c>
      <c r="T20" s="101"/>
      <c r="U20" s="101"/>
      <c r="V20" s="38" t="str">
        <f>IF(ISNA(VLOOKUP($A20,'Le Massif MO'!$A$17:$I$97,9,FALSE))=TRUE,"0",VLOOKUP($A20,'Le Massif MO'!$A$17:$I$97,9,FALSE))</f>
        <v>0</v>
      </c>
      <c r="W20" s="101"/>
      <c r="X20" s="101"/>
      <c r="Y20" s="101"/>
      <c r="Z20" s="38" t="str">
        <f>IF(ISNA(VLOOKUP($A20,'Juniors MO'!$A$17:$I$97,9,FALSE))=TRUE,"0",VLOOKUP($A20,'Juniors MO'!$A$17:$I$97,9,FALSE))</f>
        <v>0</v>
      </c>
    </row>
    <row r="21" spans="1:26" ht="13.5">
      <c r="A21" s="163" t="s">
        <v>144</v>
      </c>
      <c r="B21" s="152">
        <f>IF(ISNA(VLOOKUP($A21,'RPA Caclulations'!$A$6:$I$30,3,FALSE))=TRUE,"0",VLOOKUP($A21,'RPA Caclulations'!$A$6:$I$30,3,FALSE))</f>
        <v>11</v>
      </c>
      <c r="C21" s="38" t="str">
        <f>IF(ISNA(VLOOKUP($A21,'Cdn Sel DE20'!$A$17:$I$18,9,FALSE))=TRUE,"0",VLOOKUP($A21,'Cdn Sel DE20'!$A$17:$I$18,9,FALSE))</f>
        <v>0</v>
      </c>
      <c r="D21" s="38" t="str">
        <f>IF(ISNA(VLOOKUP($A21,'Cdn Se DE21'!$A$17:$I$18,9,FALSE))=TRUE,"0",VLOOKUP($A21,'Cdn Se DE21'!$A$17:$I$18,9,FALSE))</f>
        <v>0</v>
      </c>
      <c r="E21" s="38" t="str">
        <f>IF(ISNA(VLOOKUP($A21,'DV NorAm M JA15'!$A$17:$I$18,9,FALSE))=TRUE,"0",VLOOKUP($A21,'DV NorAm M JA15'!$A$17:$I$18,9,FALSE))</f>
        <v>0</v>
      </c>
      <c r="F21" s="38" t="str">
        <f>IF(ISNA(VLOOKUP($A21,'DV NorAm DM J16'!$A$17:$I$100,9,FALSE))=TRUE,"0",VLOOKUP($A21,'DV NorAm DM J16'!$A$17:$I$100,9,FALSE))</f>
        <v>0</v>
      </c>
      <c r="G21" s="38" t="str">
        <f>IF(ISNA(VLOOKUP($A21,'TT Beaver J24'!$A$17:$I$100,9,FALSE))=TRUE,"0",VLOOKUP($A21,'TT Beaver J24'!$A$17:$I$100,9,FALSE))</f>
        <v>0</v>
      </c>
      <c r="H21" s="38" t="str">
        <f>IF(ISNA(VLOOKUP($A21,'Apex M J24'!$A$17:$I$100,9,FALSE))=TRUE,"0",VLOOKUP($A21,'Apex M J24'!$A$17:$I$100,9,FALSE))</f>
        <v>0</v>
      </c>
      <c r="I21" s="38" t="str">
        <f>IF(ISNA(VLOOKUP($A21,'Apex DM J25'!$A$17:$I$100,9,FALSE))=TRUE,"0",VLOOKUP($A21,'Apex DM J25'!$A$17:$I$100,9,FALSE))</f>
        <v>0</v>
      </c>
      <c r="J21" s="38" t="str">
        <f>IF(ISNA(VLOOKUP($A21,'COP CS M J31'!$A$17:$I$100,9,FALSE))=TRUE,"0",VLOOKUP($A21,'COP CS M J31'!$A$17:$I$100,9,FALSE))</f>
        <v>0</v>
      </c>
      <c r="K21" s="38" t="str">
        <f>IF(ISNA(VLOOKUP($A21,'COP CS M FE1'!$A$17:$I$100,9,FALSE))=TRUE,"0",VLOOKUP($A21,'COP CS M FE1'!$A$17:$I$100,9,FALSE))</f>
        <v>0</v>
      </c>
      <c r="L21" s="38" t="str">
        <f>IF(ISNA(VLOOKUP($A21,'TT Caledon'!$A$17:$I$100,9,FALSE))=TRUE,"0",VLOOKUP($A21,'TT Caledon'!$A$17:$I$100,9,FALSE))</f>
        <v>0</v>
      </c>
      <c r="M21" s="38" t="str">
        <f>IF(ISNA(VLOOKUP($A21,'CWG MO'!$A$17:$I$100,9,FALSE))=TRUE,"0",VLOOKUP($A21,'CWG MO'!$A$17:$I$100,9,FALSE))</f>
        <v>0</v>
      </c>
      <c r="N21" s="38" t="str">
        <f>IF(ISNA(VLOOKUP($A21,'CWG DM'!$A$17:$I$100,9,FALSE))=TRUE,"0",VLOOKUP($A21,'CWG DM'!$A$17:$I$100,9,FALSE))</f>
        <v>0</v>
      </c>
      <c r="O21" s="38" t="str">
        <f>IF(ISNA(VLOOKUP($A21,'TT HiddenV'!$A$17:$I$100,9,FALSE))=TRUE,"0",VLOOKUP($A21,'TT HiddenV'!$A$17:$I$100,9,FALSE))</f>
        <v>0</v>
      </c>
      <c r="P21" s="38"/>
      <c r="Q21" s="99"/>
      <c r="R21" s="38" t="str">
        <f>IF(ISNA(VLOOKUP($A21,'Provincials MO'!$A$17:$I$100,9,FALSE))=TRUE,"0",VLOOKUP($A21,'Provincials MO'!$A$17:$I$100,9,FALSE))</f>
        <v>0</v>
      </c>
      <c r="S21" s="38" t="str">
        <f>IF(ISNA(VLOOKUP($A21,'Provincials DM'!$A$17:$I$97,9,FALSE))=TRUE,"0",VLOOKUP($A21,'Provincials DM'!$A$17:$I$97,9,FALSE))</f>
        <v>0</v>
      </c>
      <c r="T21" s="99"/>
      <c r="U21" s="99"/>
      <c r="V21" s="38" t="str">
        <f>IF(ISNA(VLOOKUP($A21,'Le Massif MO'!$A$17:$I$97,9,FALSE))=TRUE,"0",VLOOKUP($A21,'Le Massif MO'!$A$17:$I$97,9,FALSE))</f>
        <v>0</v>
      </c>
      <c r="W21" s="99"/>
      <c r="X21" s="99"/>
      <c r="Y21" s="99"/>
      <c r="Z21" s="38" t="str">
        <f>IF(ISNA(VLOOKUP($A21,'Juniors MO'!$A$17:$I$97,9,FALSE))=TRUE,"0",VLOOKUP($A21,'Juniors MO'!$A$17:$I$97,9,FALSE))</f>
        <v>0</v>
      </c>
    </row>
    <row r="22" spans="1:26" ht="13.5">
      <c r="A22" s="102" t="s">
        <v>121</v>
      </c>
      <c r="B22" s="152">
        <f>IF(ISNA(VLOOKUP($A22,'RPA Caclulations'!$A$6:$I$30,3,FALSE))=TRUE,"0",VLOOKUP($A22,'RPA Caclulations'!$A$6:$I$30,3,FALSE))</f>
        <v>16</v>
      </c>
      <c r="C22" s="38" t="str">
        <f>IF(ISNA(VLOOKUP($A22,'Cdn Sel DE20'!$A$17:$I$18,9,FALSE))=TRUE,"0",VLOOKUP($A22,'Cdn Sel DE20'!$A$17:$I$18,9,FALSE))</f>
        <v>0</v>
      </c>
      <c r="D22" s="38" t="str">
        <f>IF(ISNA(VLOOKUP($A22,'Cdn Se DE21'!$A$17:$I$18,9,FALSE))=TRUE,"0",VLOOKUP($A22,'Cdn Se DE21'!$A$17:$I$18,9,FALSE))</f>
        <v>0</v>
      </c>
      <c r="E22" s="38" t="str">
        <f>IF(ISNA(VLOOKUP($A22,'DV NorAm M JA15'!$A$17:$I$18,9,FALSE))=TRUE,"0",VLOOKUP($A22,'DV NorAm M JA15'!$A$17:$I$18,9,FALSE))</f>
        <v>0</v>
      </c>
      <c r="F22" s="38" t="str">
        <f>IF(ISNA(VLOOKUP($A22,'DV NorAm DM J16'!$A$17:$I$100,9,FALSE))=TRUE,"0",VLOOKUP($A22,'DV NorAm DM J16'!$A$17:$I$100,9,FALSE))</f>
        <v>0</v>
      </c>
      <c r="G22" s="38">
        <f>IF(ISNA(VLOOKUP($A22,'TT Beaver J24'!$A$17:$I$100,9,FALSE))=TRUE,"0",VLOOKUP($A22,'TT Beaver J24'!$A$17:$I$100,9,FALSE))</f>
        <v>9</v>
      </c>
      <c r="H22" s="38" t="str">
        <f>IF(ISNA(VLOOKUP($A22,'Apex M J24'!$A$17:$I$100,9,FALSE))=TRUE,"0",VLOOKUP($A22,'Apex M J24'!$A$17:$I$100,9,FALSE))</f>
        <v>0</v>
      </c>
      <c r="I22" s="38" t="str">
        <f>IF(ISNA(VLOOKUP($A22,'Apex DM J25'!$A$17:$I$100,9,FALSE))=TRUE,"0",VLOOKUP($A22,'Apex DM J25'!$A$17:$I$100,9,FALSE))</f>
        <v>0</v>
      </c>
      <c r="J22" s="38" t="str">
        <f>IF(ISNA(VLOOKUP($A22,'COP CS M J31'!$A$17:$I$100,9,FALSE))=TRUE,"0",VLOOKUP($A22,'COP CS M J31'!$A$17:$I$100,9,FALSE))</f>
        <v>0</v>
      </c>
      <c r="K22" s="38" t="str">
        <f>IF(ISNA(VLOOKUP($A22,'COP CS M FE1'!$A$17:$I$100,9,FALSE))=TRUE,"0",VLOOKUP($A22,'COP CS M FE1'!$A$17:$I$100,9,FALSE))</f>
        <v>0</v>
      </c>
      <c r="L22" s="38" t="str">
        <f>IF(ISNA(VLOOKUP($A22,'TT Caledon'!$A$17:$I$100,9,FALSE))=TRUE,"0",VLOOKUP($A22,'TT Caledon'!$A$17:$I$100,9,FALSE))</f>
        <v>0</v>
      </c>
      <c r="M22" s="38" t="str">
        <f>IF(ISNA(VLOOKUP($A22,'CWG MO'!$A$17:$I$100,9,FALSE))=TRUE,"0",VLOOKUP($A22,'CWG MO'!$A$17:$I$100,9,FALSE))</f>
        <v>0</v>
      </c>
      <c r="N22" s="38" t="str">
        <f>IF(ISNA(VLOOKUP($A22,'CWG DM'!$A$17:$I$100,9,FALSE))=TRUE,"0",VLOOKUP($A22,'CWG DM'!$A$17:$I$100,9,FALSE))</f>
        <v>0</v>
      </c>
      <c r="O22" s="38">
        <f>IF(ISNA(VLOOKUP($A22,'TT HiddenV'!$A$17:$I$100,9,FALSE))=TRUE,"0",VLOOKUP($A22,'TT HiddenV'!$A$17:$I$100,9,FALSE))</f>
        <v>8</v>
      </c>
      <c r="P22" s="38"/>
      <c r="Q22" s="99"/>
      <c r="R22" s="38">
        <f>IF(ISNA(VLOOKUP($A22,'Provincials MO'!$A$17:$I$100,9,FALSE))=TRUE,"0",VLOOKUP($A22,'Provincials MO'!$A$17:$I$100,9,FALSE))</f>
        <v>8</v>
      </c>
      <c r="S22" s="38" t="str">
        <f>IF(ISNA(VLOOKUP($A22,'Provincials DM'!$A$17:$I$97,9,FALSE))=TRUE,"0",VLOOKUP($A22,'Provincials DM'!$A$17:$I$97,9,FALSE))</f>
        <v>0</v>
      </c>
      <c r="T22" s="99"/>
      <c r="U22" s="99"/>
      <c r="V22" s="38" t="str">
        <f>IF(ISNA(VLOOKUP($A22,'Le Massif MO'!$A$17:$I$97,9,FALSE))=TRUE,"0",VLOOKUP($A22,'Le Massif MO'!$A$17:$I$97,9,FALSE))</f>
        <v>0</v>
      </c>
      <c r="W22" s="99"/>
      <c r="X22" s="99"/>
      <c r="Y22" s="99"/>
      <c r="Z22" s="38" t="str">
        <f>IF(ISNA(VLOOKUP($A22,'Juniors MO'!$A$17:$I$97,9,FALSE))=TRUE,"0",VLOOKUP($A22,'Juniors MO'!$A$17:$I$97,9,FALSE))</f>
        <v>0</v>
      </c>
    </row>
    <row r="23" spans="1:26" ht="13.5">
      <c r="A23" s="165" t="s">
        <v>143</v>
      </c>
      <c r="B23" s="152">
        <f>IF(ISNA(VLOOKUP($A23,'RPA Caclulations'!$A$6:$I$30,3,FALSE))=TRUE,"0",VLOOKUP($A23,'RPA Caclulations'!$A$6:$I$30,3,FALSE))</f>
        <v>12</v>
      </c>
      <c r="C23" s="61" t="str">
        <f>IF(ISNA(VLOOKUP($A23,'Cdn Sel DE20'!$A$17:$I$18,9,FALSE))=TRUE,"0",VLOOKUP($A23,'Cdn Sel DE20'!$A$17:$I$18,9,FALSE))</f>
        <v>0</v>
      </c>
      <c r="D23" s="61" t="str">
        <f>IF(ISNA(VLOOKUP($A23,'Cdn Se DE21'!$A$17:$I$18,9,FALSE))=TRUE,"0",VLOOKUP($A23,'Cdn Se DE21'!$A$17:$I$18,9,FALSE))</f>
        <v>0</v>
      </c>
      <c r="E23" s="61" t="str">
        <f>IF(ISNA(VLOOKUP($A23,'DV NorAm M JA15'!$A$17:$I$18,9,FALSE))=TRUE,"0",VLOOKUP($A23,'DV NorAm M JA15'!$A$17:$I$18,9,FALSE))</f>
        <v>0</v>
      </c>
      <c r="F23" s="38" t="str">
        <f>IF(ISNA(VLOOKUP($A23,'DV NorAm DM J16'!$A$17:$I$100,9,FALSE))=TRUE,"0",VLOOKUP($A23,'DV NorAm DM J16'!$A$17:$I$100,9,FALSE))</f>
        <v>0</v>
      </c>
      <c r="G23" s="38" t="str">
        <f>IF(ISNA(VLOOKUP($A23,'TT Beaver J24'!$A$17:$I$100,9,FALSE))=TRUE,"0",VLOOKUP($A23,'TT Beaver J24'!$A$17:$I$100,9,FALSE))</f>
        <v>0</v>
      </c>
      <c r="H23" s="38" t="str">
        <f>IF(ISNA(VLOOKUP($A23,'Apex M J24'!$A$17:$I$100,9,FALSE))=TRUE,"0",VLOOKUP($A23,'Apex M J24'!$A$17:$I$100,9,FALSE))</f>
        <v>0</v>
      </c>
      <c r="I23" s="38" t="str">
        <f>IF(ISNA(VLOOKUP($A23,'Apex DM J25'!$A$17:$I$100,9,FALSE))=TRUE,"0",VLOOKUP($A23,'Apex DM J25'!$A$17:$I$100,9,FALSE))</f>
        <v>0</v>
      </c>
      <c r="J23" s="38" t="str">
        <f>IF(ISNA(VLOOKUP($A23,'COP CS M J31'!$A$17:$I$100,9,FALSE))=TRUE,"0",VLOOKUP($A23,'COP CS M J31'!$A$17:$I$100,9,FALSE))</f>
        <v>0</v>
      </c>
      <c r="K23" s="38" t="str">
        <f>IF(ISNA(VLOOKUP($A23,'COP CS M FE1'!$A$17:$I$100,9,FALSE))=TRUE,"0",VLOOKUP($A23,'COP CS M FE1'!$A$17:$I$100,9,FALSE))</f>
        <v>0</v>
      </c>
      <c r="L23" s="38" t="str">
        <f>IF(ISNA(VLOOKUP($A23,'TT Caledon'!$A$17:$I$100,9,FALSE))=TRUE,"0",VLOOKUP($A23,'TT Caledon'!$A$17:$I$100,9,FALSE))</f>
        <v>0</v>
      </c>
      <c r="M23" s="38" t="str">
        <f>IF(ISNA(VLOOKUP($A23,'CWG MO'!$A$17:$I$100,9,FALSE))=TRUE,"0",VLOOKUP($A23,'CWG MO'!$A$17:$I$100,9,FALSE))</f>
        <v>0</v>
      </c>
      <c r="N23" s="38" t="str">
        <f>IF(ISNA(VLOOKUP($A23,'CWG DM'!$A$17:$I$100,9,FALSE))=TRUE,"0",VLOOKUP($A23,'CWG DM'!$A$17:$I$100,9,FALSE))</f>
        <v>0</v>
      </c>
      <c r="O23" s="38" t="str">
        <f>IF(ISNA(VLOOKUP($A23,'TT HiddenV'!$A$17:$I$100,9,FALSE))=TRUE,"0",VLOOKUP($A23,'TT HiddenV'!$A$17:$I$100,9,FALSE))</f>
        <v>0</v>
      </c>
      <c r="P23" s="38"/>
      <c r="Q23" s="99"/>
      <c r="R23" s="38" t="str">
        <f>IF(ISNA(VLOOKUP($A23,'Provincials MO'!$A$17:$I$100,9,FALSE))=TRUE,"0",VLOOKUP($A23,'Provincials MO'!$A$17:$I$100,9,FALSE))</f>
        <v>0</v>
      </c>
      <c r="S23" s="38" t="str">
        <f>IF(ISNA(VLOOKUP($A23,'Provincials DM'!$A$17:$I$97,9,FALSE))=TRUE,"0",VLOOKUP($A23,'Provincials DM'!$A$17:$I$97,9,FALSE))</f>
        <v>0</v>
      </c>
      <c r="T23" s="99"/>
      <c r="U23" s="99"/>
      <c r="V23" s="38" t="str">
        <f>IF(ISNA(VLOOKUP($A23,'Le Massif MO'!$A$17:$I$97,9,FALSE))=TRUE,"0",VLOOKUP($A23,'Le Massif MO'!$A$17:$I$97,9,FALSE))</f>
        <v>0</v>
      </c>
      <c r="W23" s="99"/>
      <c r="X23" s="99"/>
      <c r="Y23" s="99"/>
      <c r="Z23" s="38" t="str">
        <f>IF(ISNA(VLOOKUP($A23,'Juniors MO'!$A$17:$I$97,9,FALSE))=TRUE,"0",VLOOKUP($A23,'Juniors MO'!$A$17:$I$97,9,FALSE))</f>
        <v>0</v>
      </c>
    </row>
    <row r="24" spans="1:26" ht="13.5">
      <c r="A24" s="89" t="s">
        <v>119</v>
      </c>
      <c r="B24" s="152">
        <f>IF(ISNA(VLOOKUP($A24,'RPA Caclulations'!$A$6:$I$30,3,FALSE))=TRUE,"0",VLOOKUP($A24,'RPA Caclulations'!$A$6:$I$30,3,FALSE))</f>
        <v>18</v>
      </c>
      <c r="C24" s="61" t="str">
        <f>IF(ISNA(VLOOKUP($A24,'Cdn Sel DE20'!$A$17:$I$18,9,FALSE))=TRUE,"0",VLOOKUP($A24,'Cdn Sel DE20'!$A$17:$I$18,9,FALSE))</f>
        <v>0</v>
      </c>
      <c r="D24" s="61" t="str">
        <f>IF(ISNA(VLOOKUP($A24,'Cdn Se DE21'!$A$17:$I$18,9,FALSE))=TRUE,"0",VLOOKUP($A24,'Cdn Se DE21'!$A$17:$I$18,9,FALSE))</f>
        <v>0</v>
      </c>
      <c r="E24" s="61" t="str">
        <f>IF(ISNA(VLOOKUP($A24,'DV NorAm M JA15'!$A$17:$I$18,9,FALSE))=TRUE,"0",VLOOKUP($A24,'DV NorAm M JA15'!$A$17:$I$18,9,FALSE))</f>
        <v>0</v>
      </c>
      <c r="F24" s="38" t="str">
        <f>IF(ISNA(VLOOKUP($A24,'DV NorAm DM J16'!$A$17:$I$100,9,FALSE))=TRUE,"0",VLOOKUP($A24,'DV NorAm DM J16'!$A$17:$I$100,9,FALSE))</f>
        <v>0</v>
      </c>
      <c r="G24" s="38">
        <f>IF(ISNA(VLOOKUP($A24,'TT Beaver J24'!$A$17:$I$100,9,FALSE))=TRUE,"0",VLOOKUP($A24,'TT Beaver J24'!$A$17:$I$100,9,FALSE))</f>
        <v>7</v>
      </c>
      <c r="H24" s="38" t="str">
        <f>IF(ISNA(VLOOKUP($A24,'Apex M J24'!$A$17:$I$100,9,FALSE))=TRUE,"0",VLOOKUP($A24,'Apex M J24'!$A$17:$I$100,9,FALSE))</f>
        <v>0</v>
      </c>
      <c r="I24" s="38" t="str">
        <f>IF(ISNA(VLOOKUP($A24,'Apex DM J25'!$A$17:$I$100,9,FALSE))=TRUE,"0",VLOOKUP($A24,'Apex DM J25'!$A$17:$I$100,9,FALSE))</f>
        <v>0</v>
      </c>
      <c r="J24" s="38" t="str">
        <f>IF(ISNA(VLOOKUP($A24,'COP CS M J31'!$A$17:$I$100,9,FALSE))=TRUE,"0",VLOOKUP($A24,'COP CS M J31'!$A$17:$I$100,9,FALSE))</f>
        <v>0</v>
      </c>
      <c r="K24" s="38" t="str">
        <f>IF(ISNA(VLOOKUP($A24,'COP CS M FE1'!$A$17:$I$100,9,FALSE))=TRUE,"0",VLOOKUP($A24,'COP CS M FE1'!$A$17:$I$100,9,FALSE))</f>
        <v>0</v>
      </c>
      <c r="L24" s="38">
        <f>IF(ISNA(VLOOKUP($A24,'TT Caledon'!$A$17:$I$100,9,FALSE))=TRUE,"0",VLOOKUP($A24,'TT Caledon'!$A$17:$I$100,9,FALSE))</f>
        <v>7</v>
      </c>
      <c r="M24" s="38" t="str">
        <f>IF(ISNA(VLOOKUP($A24,'CWG MO'!$A$17:$I$100,9,FALSE))=TRUE,"0",VLOOKUP($A24,'CWG MO'!$A$17:$I$100,9,FALSE))</f>
        <v>0</v>
      </c>
      <c r="N24" s="38" t="str">
        <f>IF(ISNA(VLOOKUP($A24,'CWG DM'!$A$17:$I$100,9,FALSE))=TRUE,"0",VLOOKUP($A24,'CWG DM'!$A$17:$I$100,9,FALSE))</f>
        <v>0</v>
      </c>
      <c r="O24" s="38" t="str">
        <f>IF(ISNA(VLOOKUP($A24,'TT HiddenV'!$A$17:$I$100,9,FALSE))=TRUE,"0",VLOOKUP($A24,'TT HiddenV'!$A$17:$I$100,9,FALSE))</f>
        <v>0</v>
      </c>
      <c r="P24" s="38"/>
      <c r="Q24" s="99"/>
      <c r="R24" s="38" t="str">
        <f>IF(ISNA(VLOOKUP($A24,'Provincials MO'!$A$17:$I$100,9,FALSE))=TRUE,"0",VLOOKUP($A24,'Provincials MO'!$A$17:$I$100,9,FALSE))</f>
        <v>0</v>
      </c>
      <c r="S24" s="38" t="str">
        <f>IF(ISNA(VLOOKUP($A24,'Provincials DM'!$A$17:$I$97,9,FALSE))=TRUE,"0",VLOOKUP($A24,'Provincials DM'!$A$17:$I$97,9,FALSE))</f>
        <v>0</v>
      </c>
      <c r="T24" s="99"/>
      <c r="U24" s="99"/>
      <c r="V24" s="38" t="str">
        <f>IF(ISNA(VLOOKUP($A24,'Le Massif MO'!$A$17:$I$97,9,FALSE))=TRUE,"0",VLOOKUP($A24,'Le Massif MO'!$A$17:$I$97,9,FALSE))</f>
        <v>0</v>
      </c>
      <c r="W24" s="99"/>
      <c r="X24" s="99"/>
      <c r="Y24" s="99"/>
      <c r="Z24" s="38" t="str">
        <f>IF(ISNA(VLOOKUP($A24,'Juniors MO'!$A$17:$I$97,9,FALSE))=TRUE,"0",VLOOKUP($A24,'Juniors MO'!$A$17:$I$97,9,FALSE))</f>
        <v>0</v>
      </c>
    </row>
    <row r="25" spans="1:26" ht="13.5">
      <c r="A25" s="162" t="s">
        <v>129</v>
      </c>
      <c r="B25" s="152">
        <f>IF(ISNA(VLOOKUP($A25,'RPA Caclulations'!$A$6:$I$30,3,FALSE))=TRUE,"0",VLOOKUP($A25,'RPA Caclulations'!$A$6:$I$30,3,FALSE))</f>
        <v>19</v>
      </c>
      <c r="C25" s="61" t="str">
        <f>IF(ISNA(VLOOKUP($A25,'Cdn Sel DE20'!$A$17:$I$18,9,FALSE))=TRUE,"0",VLOOKUP($A25,'Cdn Sel DE20'!$A$17:$I$18,9,FALSE))</f>
        <v>0</v>
      </c>
      <c r="D25" s="61" t="str">
        <f>IF(ISNA(VLOOKUP($A25,'Cdn Se DE21'!$A$17:$I$18,9,FALSE))=TRUE,"0",VLOOKUP($A25,'Cdn Se DE21'!$A$17:$I$18,9,FALSE))</f>
        <v>0</v>
      </c>
      <c r="E25" s="61" t="str">
        <f>IF(ISNA(VLOOKUP($A25,'DV NorAm M JA15'!$A$17:$I$18,9,FALSE))=TRUE,"0",VLOOKUP($A25,'DV NorAm M JA15'!$A$17:$I$18,9,FALSE))</f>
        <v>0</v>
      </c>
      <c r="F25" s="38" t="str">
        <f>IF(ISNA(VLOOKUP($A25,'DV NorAm DM J16'!$A$17:$I$100,9,FALSE))=TRUE,"0",VLOOKUP($A25,'DV NorAm DM J16'!$A$17:$I$100,9,FALSE))</f>
        <v>0</v>
      </c>
      <c r="G25" s="38" t="str">
        <f>IF(ISNA(VLOOKUP($A25,'TT Beaver J24'!$A$17:$I$100,9,FALSE))=TRUE,"0",VLOOKUP($A25,'TT Beaver J24'!$A$17:$I$100,9,FALSE))</f>
        <v>0</v>
      </c>
      <c r="H25" s="38" t="str">
        <f>IF(ISNA(VLOOKUP($A25,'Apex M J24'!$A$17:$I$100,9,FALSE))=TRUE,"0",VLOOKUP($A25,'Apex M J24'!$A$17:$I$100,9,FALSE))</f>
        <v>0</v>
      </c>
      <c r="I25" s="38" t="str">
        <f>IF(ISNA(VLOOKUP($A25,'Apex DM J25'!$A$17:$I$100,9,FALSE))=TRUE,"0",VLOOKUP($A25,'Apex DM J25'!$A$17:$I$100,9,FALSE))</f>
        <v>0</v>
      </c>
      <c r="J25" s="38" t="str">
        <f>IF(ISNA(VLOOKUP($A25,'COP CS M J31'!$A$17:$I$100,9,FALSE))=TRUE,"0",VLOOKUP($A25,'COP CS M J31'!$A$17:$I$100,9,FALSE))</f>
        <v>0</v>
      </c>
      <c r="K25" s="38" t="str">
        <f>IF(ISNA(VLOOKUP($A25,'COP CS M FE1'!$A$17:$I$100,9,FALSE))=TRUE,"0",VLOOKUP($A25,'COP CS M FE1'!$A$17:$I$100,9,FALSE))</f>
        <v>0</v>
      </c>
      <c r="L25" s="38" t="str">
        <f>IF(ISNA(VLOOKUP($A25,'TT Caledon'!$A$17:$I$100,9,FALSE))=TRUE,"0",VLOOKUP($A25,'TT Caledon'!$A$17:$I$100,9,FALSE))</f>
        <v>0</v>
      </c>
      <c r="M25" s="38">
        <f>IF(ISNA(VLOOKUP($A25,'CWG MO'!$A$17:$I$100,9,FALSE))=TRUE,"0",VLOOKUP($A25,'CWG MO'!$A$17:$I$100,9,FALSE))</f>
        <v>19</v>
      </c>
      <c r="N25" s="38">
        <f>IF(ISNA(VLOOKUP($A25,'CWG DM'!$A$17:$I$100,9,FALSE))=TRUE,"0",VLOOKUP($A25,'CWG DM'!$A$17:$I$100,9,FALSE))</f>
        <v>21</v>
      </c>
      <c r="O25" s="38" t="str">
        <f>IF(ISNA(VLOOKUP($A25,'TT HiddenV'!$A$17:$I$100,9,FALSE))=TRUE,"0",VLOOKUP($A25,'TT HiddenV'!$A$17:$I$100,9,FALSE))</f>
        <v>0</v>
      </c>
      <c r="P25" s="38"/>
      <c r="Q25" s="99"/>
      <c r="R25" s="38" t="str">
        <f>IF(ISNA(VLOOKUP($A25,'Provincials MO'!$A$17:$I$100,9,FALSE))=TRUE,"0",VLOOKUP($A25,'Provincials MO'!$A$17:$I$100,9,FALSE))</f>
        <v>0</v>
      </c>
      <c r="S25" s="38" t="str">
        <f>IF(ISNA(VLOOKUP($A25,'Provincials DM'!$A$17:$I$97,9,FALSE))=TRUE,"0",VLOOKUP($A25,'Provincials DM'!$A$17:$I$97,9,FALSE))</f>
        <v>0</v>
      </c>
      <c r="T25" s="99"/>
      <c r="U25" s="99"/>
      <c r="V25" s="38" t="str">
        <f>IF(ISNA(VLOOKUP($A25,'Le Massif MO'!$A$17:$I$97,9,FALSE))=TRUE,"0",VLOOKUP($A25,'Le Massif MO'!$A$17:$I$97,9,FALSE))</f>
        <v>0</v>
      </c>
      <c r="W25" s="99"/>
      <c r="X25" s="99"/>
      <c r="Y25" s="99"/>
      <c r="Z25" s="38" t="str">
        <f>IF(ISNA(VLOOKUP($A25,'Juniors MO'!$A$17:$I$97,9,FALSE))=TRUE,"0",VLOOKUP($A25,'Juniors MO'!$A$17:$I$97,9,FALSE))</f>
        <v>0</v>
      </c>
    </row>
    <row r="26" spans="1:26" ht="13.5">
      <c r="A26" s="147" t="s">
        <v>146</v>
      </c>
      <c r="B26" s="152">
        <f>IF(ISNA(VLOOKUP($A26,'RPA Caclulations'!$A$6:$I$30,3,FALSE))=TRUE,"0",VLOOKUP($A26,'RPA Caclulations'!$A$6:$I$30,3,FALSE))</f>
        <v>17</v>
      </c>
      <c r="C26" s="61" t="str">
        <f>IF(ISNA(VLOOKUP($A26,'Cdn Sel DE20'!$A$17:$I$18,9,FALSE))=TRUE,"0",VLOOKUP($A26,'Cdn Sel DE20'!$A$17:$I$18,9,FALSE))</f>
        <v>0</v>
      </c>
      <c r="D26" s="61" t="str">
        <f>IF(ISNA(VLOOKUP($A26,'Cdn Se DE21'!$A$17:$I$18,9,FALSE))=TRUE,"0",VLOOKUP($A26,'Cdn Se DE21'!$A$17:$I$18,9,FALSE))</f>
        <v>0</v>
      </c>
      <c r="E26" s="61" t="str">
        <f>IF(ISNA(VLOOKUP($A26,'DV NorAm M JA15'!$A$17:$I$18,9,FALSE))=TRUE,"0",VLOOKUP($A26,'DV NorAm M JA15'!$A$17:$I$18,9,FALSE))</f>
        <v>0</v>
      </c>
      <c r="F26" s="38" t="str">
        <f>IF(ISNA(VLOOKUP($A26,'DV NorAm DM J16'!$A$17:$I$100,9,FALSE))=TRUE,"0",VLOOKUP($A26,'DV NorAm DM J16'!$A$17:$I$100,9,FALSE))</f>
        <v>0</v>
      </c>
      <c r="G26" s="38" t="str">
        <f>IF(ISNA(VLOOKUP($A26,'TT Beaver J24'!$A$17:$I$100,9,FALSE))=TRUE,"0",VLOOKUP($A26,'TT Beaver J24'!$A$17:$I$100,9,FALSE))</f>
        <v>0</v>
      </c>
      <c r="H26" s="38" t="str">
        <f>IF(ISNA(VLOOKUP($A26,'Apex M J24'!$A$17:$I$100,9,FALSE))=TRUE,"0",VLOOKUP($A26,'Apex M J24'!$A$17:$I$100,9,FALSE))</f>
        <v>0</v>
      </c>
      <c r="I26" s="38" t="str">
        <f>IF(ISNA(VLOOKUP($A26,'Apex DM J25'!$A$17:$I$100,9,FALSE))=TRUE,"0",VLOOKUP($A26,'Apex DM J25'!$A$17:$I$100,9,FALSE))</f>
        <v>0</v>
      </c>
      <c r="J26" s="38" t="str">
        <f>IF(ISNA(VLOOKUP($A26,'COP CS M J31'!$A$17:$I$100,9,FALSE))=TRUE,"0",VLOOKUP($A26,'COP CS M J31'!$A$17:$I$100,9,FALSE))</f>
        <v>0</v>
      </c>
      <c r="K26" s="38" t="str">
        <f>IF(ISNA(VLOOKUP($A26,'COP CS M FE1'!$A$17:$I$100,9,FALSE))=TRUE,"0",VLOOKUP($A26,'COP CS M FE1'!$A$17:$I$100,9,FALSE))</f>
        <v>0</v>
      </c>
      <c r="L26" s="38" t="str">
        <f>IF(ISNA(VLOOKUP($A26,'TT Caledon'!$A$17:$I$100,9,FALSE))=TRUE,"0",VLOOKUP($A26,'TT Caledon'!$A$17:$I$100,9,FALSE))</f>
        <v>0</v>
      </c>
      <c r="M26" s="38" t="str">
        <f>IF(ISNA(VLOOKUP($A26,'CWG MO'!$A$17:$I$100,9,FALSE))=TRUE,"0",VLOOKUP($A26,'CWG MO'!$A$17:$I$100,9,FALSE))</f>
        <v>0</v>
      </c>
      <c r="N26" s="38" t="str">
        <f>IF(ISNA(VLOOKUP($A26,'CWG DM'!$A$17:$I$100,9,FALSE))=TRUE,"0",VLOOKUP($A26,'CWG DM'!$A$17:$I$100,9,FALSE))</f>
        <v>0</v>
      </c>
      <c r="O26" s="38" t="str">
        <f>IF(ISNA(VLOOKUP($A26,'TT HiddenV'!$A$17:$I$100,9,FALSE))=TRUE,"0",VLOOKUP($A26,'TT HiddenV'!$A$17:$I$100,9,FALSE))</f>
        <v>0</v>
      </c>
      <c r="P26" s="38"/>
      <c r="Q26" s="99"/>
      <c r="R26" s="38" t="str">
        <f>IF(ISNA(VLOOKUP($A26,'Provincials MO'!$A$17:$I$100,9,FALSE))=TRUE,"0",VLOOKUP($A26,'Provincials MO'!$A$17:$I$100,9,FALSE))</f>
        <v>0</v>
      </c>
      <c r="S26" s="38" t="str">
        <f>IF(ISNA(VLOOKUP($A26,'Provincials DM'!$A$17:$I$97,9,FALSE))=TRUE,"0",VLOOKUP($A26,'Provincials DM'!$A$17:$I$97,9,FALSE))</f>
        <v>0</v>
      </c>
      <c r="T26" s="99"/>
      <c r="U26" s="99"/>
      <c r="V26" s="38" t="str">
        <f>IF(ISNA(VLOOKUP($A26,'Le Massif MO'!$A$17:$I$97,9,FALSE))=TRUE,"0",VLOOKUP($A26,'Le Massif MO'!$A$17:$I$97,9,FALSE))</f>
        <v>0</v>
      </c>
      <c r="W26" s="99"/>
      <c r="X26" s="99"/>
      <c r="Y26" s="99"/>
      <c r="Z26" s="38" t="str">
        <f>IF(ISNA(VLOOKUP($A26,'Juniors MO'!$A$17:$I$97,9,FALSE))=TRUE,"0",VLOOKUP($A26,'Juniors MO'!$A$17:$I$97,9,FALSE))</f>
        <v>0</v>
      </c>
    </row>
    <row r="27" spans="1:26" ht="13.5">
      <c r="A27" s="145" t="s">
        <v>127</v>
      </c>
      <c r="B27" s="152">
        <f>IF(ISNA(VLOOKUP($A27,'RPA Caclulations'!$A$6:$I$30,3,FALSE))=TRUE,"0",VLOOKUP($A27,'RPA Caclulations'!$A$6:$I$30,3,FALSE))</f>
        <v>20</v>
      </c>
      <c r="C27" s="61" t="str">
        <f>IF(ISNA(VLOOKUP($A27,'Cdn Sel DE20'!$A$17:$I$18,9,FALSE))=TRUE,"0",VLOOKUP($A27,'Cdn Sel DE20'!$A$17:$I$18,9,FALSE))</f>
        <v>0</v>
      </c>
      <c r="D27" s="61" t="str">
        <f>IF(ISNA(VLOOKUP($A27,'Cdn Se DE21'!$A$17:$I$18,9,FALSE))=TRUE,"0",VLOOKUP($A27,'Cdn Se DE21'!$A$17:$I$18,9,FALSE))</f>
        <v>0</v>
      </c>
      <c r="E27" s="61" t="str">
        <f>IF(ISNA(VLOOKUP($A27,'DV NorAm M JA15'!$A$17:$I$18,9,FALSE))=TRUE,"0",VLOOKUP($A27,'DV NorAm M JA15'!$A$17:$I$18,9,FALSE))</f>
        <v>0</v>
      </c>
      <c r="F27" s="38" t="str">
        <f>IF(ISNA(VLOOKUP($A27,'DV NorAm DM J16'!$A$17:$I$100,9,FALSE))=TRUE,"0",VLOOKUP($A27,'DV NorAm DM J16'!$A$17:$I$100,9,FALSE))</f>
        <v>0</v>
      </c>
      <c r="G27" s="38" t="str">
        <f>IF(ISNA(VLOOKUP($A27,'TT Beaver J24'!$A$17:$I$100,9,FALSE))=TRUE,"0",VLOOKUP($A27,'TT Beaver J24'!$A$17:$I$100,9,FALSE))</f>
        <v>0</v>
      </c>
      <c r="H27" s="38" t="str">
        <f>IF(ISNA(VLOOKUP($A27,'Apex M J24'!$A$17:$I$100,9,FALSE))=TRUE,"0",VLOOKUP($A27,'Apex M J24'!$A$17:$I$100,9,FALSE))</f>
        <v>0</v>
      </c>
      <c r="I27" s="38" t="str">
        <f>IF(ISNA(VLOOKUP($A27,'Apex DM J25'!$A$17:$I$100,9,FALSE))=TRUE,"0",VLOOKUP($A27,'Apex DM J25'!$A$17:$I$100,9,FALSE))</f>
        <v>0</v>
      </c>
      <c r="J27" s="38" t="str">
        <f>IF(ISNA(VLOOKUP($A27,'COP CS M J31'!$A$17:$I$100,9,FALSE))=TRUE,"0",VLOOKUP($A27,'COP CS M J31'!$A$17:$I$100,9,FALSE))</f>
        <v>0</v>
      </c>
      <c r="K27" s="38" t="str">
        <f>IF(ISNA(VLOOKUP($A27,'COP CS M FE1'!$A$17:$I$100,9,FALSE))=TRUE,"0",VLOOKUP($A27,'COP CS M FE1'!$A$17:$I$100,9,FALSE))</f>
        <v>0</v>
      </c>
      <c r="L27" s="38">
        <f>IF(ISNA(VLOOKUP($A27,'TT Caledon'!$A$17:$I$100,9,FALSE))=TRUE,"0",VLOOKUP($A27,'TT Caledon'!$A$17:$I$100,9,FALSE))</f>
        <v>11</v>
      </c>
      <c r="M27" s="38" t="str">
        <f>IF(ISNA(VLOOKUP($A27,'CWG MO'!$A$17:$I$100,9,FALSE))=TRUE,"0",VLOOKUP($A27,'CWG MO'!$A$17:$I$100,9,FALSE))</f>
        <v>0</v>
      </c>
      <c r="N27" s="38" t="str">
        <f>IF(ISNA(VLOOKUP($A27,'CWG DM'!$A$17:$I$100,9,FALSE))=TRUE,"0",VLOOKUP($A27,'CWG DM'!$A$17:$I$100,9,FALSE))</f>
        <v>0</v>
      </c>
      <c r="O27" s="38" t="str">
        <f>IF(ISNA(VLOOKUP($A27,'TT HiddenV'!$A$17:$I$100,9,FALSE))=TRUE,"0",VLOOKUP($A27,'TT HiddenV'!$A$17:$I$100,9,FALSE))</f>
        <v>0</v>
      </c>
      <c r="P27" s="38"/>
      <c r="Q27" s="99"/>
      <c r="R27" s="38" t="str">
        <f>IF(ISNA(VLOOKUP($A27,'Provincials MO'!$A$17:$I$100,9,FALSE))=TRUE,"0",VLOOKUP($A27,'Provincials MO'!$A$17:$I$100,9,FALSE))</f>
        <v>0</v>
      </c>
      <c r="S27" s="38" t="str">
        <f>IF(ISNA(VLOOKUP($A27,'Provincials DM'!$A$17:$I$97,9,FALSE))=TRUE,"0",VLOOKUP($A27,'Provincials DM'!$A$17:$I$97,9,FALSE))</f>
        <v>0</v>
      </c>
      <c r="T27" s="99"/>
      <c r="U27" s="99"/>
      <c r="V27" s="38" t="str">
        <f>IF(ISNA(VLOOKUP($A27,'Le Massif MO'!$A$17:$I$97,9,FALSE))=TRUE,"0",VLOOKUP($A27,'Le Massif MO'!$A$17:$I$97,9,FALSE))</f>
        <v>0</v>
      </c>
      <c r="W27" s="99"/>
      <c r="X27" s="99"/>
      <c r="Y27" s="99"/>
      <c r="Z27" s="38" t="str">
        <f>IF(ISNA(VLOOKUP($A27,'Juniors MO'!$A$17:$I$97,9,FALSE))=TRUE,"0",VLOOKUP($A27,'Juniors MO'!$A$17:$I$97,9,FALSE))</f>
        <v>0</v>
      </c>
    </row>
    <row r="28" spans="1:26" ht="13.5">
      <c r="A28" s="146" t="s">
        <v>139</v>
      </c>
      <c r="B28" s="152">
        <f>IF(ISNA(VLOOKUP($A28,'RPA Caclulations'!$A$6:$I$30,3,FALSE))=TRUE,"0",VLOOKUP($A28,'RPA Caclulations'!$A$6:$I$30,3,FALSE))</f>
        <v>21</v>
      </c>
      <c r="C28" s="61" t="str">
        <f>IF(ISNA(VLOOKUP($A28,'Cdn Sel DE20'!$A$17:$I$18,9,FALSE))=TRUE,"0",VLOOKUP($A28,'Cdn Sel DE20'!$A$17:$I$18,9,FALSE))</f>
        <v>0</v>
      </c>
      <c r="D28" s="61" t="str">
        <f>IF(ISNA(VLOOKUP($A28,'Cdn Se DE21'!$A$17:$I$18,9,FALSE))=TRUE,"0",VLOOKUP($A28,'Cdn Se DE21'!$A$17:$I$18,9,FALSE))</f>
        <v>0</v>
      </c>
      <c r="E28" s="61" t="str">
        <f>IF(ISNA(VLOOKUP($A28,'DV NorAm M JA15'!$A$17:$I$18,9,FALSE))=TRUE,"0",VLOOKUP($A28,'DV NorAm M JA15'!$A$17:$I$18,9,FALSE))</f>
        <v>0</v>
      </c>
      <c r="F28" s="38" t="str">
        <f>IF(ISNA(VLOOKUP($A28,'DV NorAm DM J16'!$A$17:$I$100,9,FALSE))=TRUE,"0",VLOOKUP($A28,'DV NorAm DM J16'!$A$17:$I$100,9,FALSE))</f>
        <v>0</v>
      </c>
      <c r="G28" s="38" t="str">
        <f>IF(ISNA(VLOOKUP($A28,'TT Beaver J24'!$A$17:$I$100,9,FALSE))=TRUE,"0",VLOOKUP($A28,'TT Beaver J24'!$A$17:$I$100,9,FALSE))</f>
        <v>0</v>
      </c>
      <c r="H28" s="38" t="str">
        <f>IF(ISNA(VLOOKUP($A28,'Apex M J24'!$A$17:$I$100,9,FALSE))=TRUE,"0",VLOOKUP($A28,'Apex M J24'!$A$17:$I$100,9,FALSE))</f>
        <v>0</v>
      </c>
      <c r="I28" s="38" t="str">
        <f>IF(ISNA(VLOOKUP($A28,'Apex DM J25'!$A$17:$I$100,9,FALSE))=TRUE,"0",VLOOKUP($A28,'Apex DM J25'!$A$17:$I$100,9,FALSE))</f>
        <v>0</v>
      </c>
      <c r="J28" s="38" t="str">
        <f>IF(ISNA(VLOOKUP($A28,'COP CS M J31'!$A$17:$I$100,9,FALSE))=TRUE,"0",VLOOKUP($A28,'COP CS M J31'!$A$17:$I$100,9,FALSE))</f>
        <v>0</v>
      </c>
      <c r="K28" s="38" t="str">
        <f>IF(ISNA(VLOOKUP($A28,'COP CS M FE1'!$A$17:$I$100,9,FALSE))=TRUE,"0",VLOOKUP($A28,'COP CS M FE1'!$A$17:$I$100,9,FALSE))</f>
        <v>0</v>
      </c>
      <c r="L28" s="38" t="str">
        <f>IF(ISNA(VLOOKUP($A28,'TT Caledon'!$A$17:$I$100,9,FALSE))=TRUE,"0",VLOOKUP($A28,'TT Caledon'!$A$17:$I$100,9,FALSE))</f>
        <v>0</v>
      </c>
      <c r="M28" s="38" t="str">
        <f>IF(ISNA(VLOOKUP($A28,'CWG MO'!$A$17:$I$100,9,FALSE))=TRUE,"0",VLOOKUP($A28,'CWG MO'!$A$17:$I$100,9,FALSE))</f>
        <v>0</v>
      </c>
      <c r="N28" s="38" t="str">
        <f>IF(ISNA(VLOOKUP($A28,'CWG DM'!$A$17:$I$100,9,FALSE))=TRUE,"0",VLOOKUP($A28,'CWG DM'!$A$17:$I$100,9,FALSE))</f>
        <v>0</v>
      </c>
      <c r="O28" s="38" t="str">
        <f>IF(ISNA(VLOOKUP($A28,'TT HiddenV'!$A$17:$I$100,9,FALSE))=TRUE,"0",VLOOKUP($A28,'TT HiddenV'!$A$17:$I$100,9,FALSE))</f>
        <v>0</v>
      </c>
      <c r="P28" s="38"/>
      <c r="Q28" s="99"/>
      <c r="R28" s="38">
        <f>IF(ISNA(VLOOKUP($A28,'Provincials MO'!$A$17:$I$100,9,FALSE))=TRUE,"0",VLOOKUP($A28,'Provincials MO'!$A$17:$I$100,9,FALSE))</f>
        <v>10</v>
      </c>
      <c r="S28" s="38" t="str">
        <f>IF(ISNA(VLOOKUP($A28,'Provincials DM'!$A$17:$I$97,9,FALSE))=TRUE,"0",VLOOKUP($A28,'Provincials DM'!$A$17:$I$97,9,FALSE))</f>
        <v>0</v>
      </c>
      <c r="T28" s="99"/>
      <c r="U28" s="99"/>
      <c r="V28" s="38" t="str">
        <f>IF(ISNA(VLOOKUP($A28,'Le Massif MO'!$A$17:$I$97,9,FALSE))=TRUE,"0",VLOOKUP($A28,'Le Massif MO'!$A$17:$I$97,9,FALSE))</f>
        <v>0</v>
      </c>
      <c r="W28" s="99"/>
      <c r="X28" s="99"/>
      <c r="Y28" s="99"/>
      <c r="Z28" s="38" t="str">
        <f>IF(ISNA(VLOOKUP($A28,'Juniors MO'!$A$17:$I$97,9,FALSE))=TRUE,"0",VLOOKUP($A28,'Juniors MO'!$A$17:$I$97,9,FALSE))</f>
        <v>0</v>
      </c>
    </row>
    <row r="29" spans="1:26" ht="13.5">
      <c r="A29" s="148" t="s">
        <v>120</v>
      </c>
      <c r="B29" s="152">
        <f>IF(ISNA(VLOOKUP($A29,'RPA Caclulations'!$A$6:$I$30,3,FALSE))=TRUE,"0",VLOOKUP($A29,'RPA Caclulations'!$A$6:$I$30,3,FALSE))</f>
        <v>22</v>
      </c>
      <c r="C29" s="61" t="str">
        <f>IF(ISNA(VLOOKUP($A29,'Cdn Sel DE20'!$A$17:$I$18,9,FALSE))=TRUE,"0",VLOOKUP($A29,'Cdn Sel DE20'!$A$17:$I$18,9,FALSE))</f>
        <v>0</v>
      </c>
      <c r="D29" s="61" t="str">
        <f>IF(ISNA(VLOOKUP($A29,'Cdn Se DE21'!$A$17:$I$18,9,FALSE))=TRUE,"0",VLOOKUP($A29,'Cdn Se DE21'!$A$17:$I$18,9,FALSE))</f>
        <v>0</v>
      </c>
      <c r="E29" s="61" t="str">
        <f>IF(ISNA(VLOOKUP($A29,'DV NorAm M JA15'!$A$17:$I$18,9,FALSE))=TRUE,"0",VLOOKUP($A29,'DV NorAm M JA15'!$A$17:$I$18,9,FALSE))</f>
        <v>0</v>
      </c>
      <c r="F29" s="38" t="str">
        <f>IF(ISNA(VLOOKUP($A29,'DV NorAm DM J16'!$A$17:$I$100,9,FALSE))=TRUE,"0",VLOOKUP($A29,'DV NorAm DM J16'!$A$17:$I$100,9,FALSE))</f>
        <v>0</v>
      </c>
      <c r="G29" s="38">
        <f>IF(ISNA(VLOOKUP($A29,'TT Beaver J24'!$A$17:$I$100,9,FALSE))=TRUE,"0",VLOOKUP($A29,'TT Beaver J24'!$A$17:$I$100,9,FALSE))</f>
        <v>8</v>
      </c>
      <c r="H29" s="38" t="str">
        <f>IF(ISNA(VLOOKUP($A29,'Apex M J24'!$A$17:$I$100,9,FALSE))=TRUE,"0",VLOOKUP($A29,'Apex M J24'!$A$17:$I$100,9,FALSE))</f>
        <v>0</v>
      </c>
      <c r="I29" s="38" t="str">
        <f>IF(ISNA(VLOOKUP($A29,'Apex DM J25'!$A$17:$I$100,9,FALSE))=TRUE,"0",VLOOKUP($A29,'Apex DM J25'!$A$17:$I$100,9,FALSE))</f>
        <v>0</v>
      </c>
      <c r="J29" s="38" t="str">
        <f>IF(ISNA(VLOOKUP($A29,'COP CS M J31'!$A$17:$I$100,9,FALSE))=TRUE,"0",VLOOKUP($A29,'COP CS M J31'!$A$17:$I$100,9,FALSE))</f>
        <v>0</v>
      </c>
      <c r="K29" s="38" t="str">
        <f>IF(ISNA(VLOOKUP($A29,'COP CS M FE1'!$A$17:$I$100,9,FALSE))=TRUE,"0",VLOOKUP($A29,'COP CS M FE1'!$A$17:$I$100,9,FALSE))</f>
        <v>0</v>
      </c>
      <c r="L29" s="38" t="str">
        <f>IF(ISNA(VLOOKUP($A29,'TT Caledon'!$A$17:$I$100,9,FALSE))=TRUE,"0",VLOOKUP($A29,'TT Caledon'!$A$17:$I$100,9,FALSE))</f>
        <v>0</v>
      </c>
      <c r="M29" s="38" t="str">
        <f>IF(ISNA(VLOOKUP($A29,'CWG MO'!$A$17:$I$100,9,FALSE))=TRUE,"0",VLOOKUP($A29,'CWG MO'!$A$17:$I$100,9,FALSE))</f>
        <v>0</v>
      </c>
      <c r="N29" s="38" t="str">
        <f>IF(ISNA(VLOOKUP($A29,'CWG DM'!$A$17:$I$100,9,FALSE))=TRUE,"0",VLOOKUP($A29,'CWG DM'!$A$17:$I$100,9,FALSE))</f>
        <v>0</v>
      </c>
      <c r="O29" s="38" t="str">
        <f>IF(ISNA(VLOOKUP($A29,'TT HiddenV'!$A$17:$I$100,9,FALSE))=TRUE,"0",VLOOKUP($A29,'TT HiddenV'!$A$17:$I$100,9,FALSE))</f>
        <v>0</v>
      </c>
      <c r="P29" s="38"/>
      <c r="Q29" s="99"/>
      <c r="R29" s="38" t="str">
        <f>IF(ISNA(VLOOKUP($A29,'Provincials MO'!$A$17:$I$100,9,FALSE))=TRUE,"0",VLOOKUP($A29,'Provincials MO'!$A$17:$I$100,9,FALSE))</f>
        <v>0</v>
      </c>
      <c r="S29" s="38" t="str">
        <f>IF(ISNA(VLOOKUP($A29,'Provincials DM'!$A$17:$I$97,9,FALSE))=TRUE,"0",VLOOKUP($A29,'Provincials DM'!$A$17:$I$97,9,FALSE))</f>
        <v>0</v>
      </c>
      <c r="T29" s="99"/>
      <c r="U29" s="99"/>
      <c r="V29" s="38" t="str">
        <f>IF(ISNA(VLOOKUP($A29,'Le Massif MO'!$A$17:$I$97,9,FALSE))=TRUE,"0",VLOOKUP($A29,'Le Massif MO'!$A$17:$I$97,9,FALSE))</f>
        <v>0</v>
      </c>
      <c r="W29" s="99"/>
      <c r="X29" s="99"/>
      <c r="Y29" s="99"/>
      <c r="Z29" s="38" t="str">
        <f>IF(ISNA(VLOOKUP($A29,'Juniors MO'!$A$17:$I$97,9,FALSE))=TRUE,"0",VLOOKUP($A29,'Juniors MO'!$A$17:$I$97,9,FALSE))</f>
        <v>0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26" sqref="A26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135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136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 t="s">
        <v>138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51.51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48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10</v>
      </c>
    </row>
    <row r="17" spans="1:9" ht="15">
      <c r="A17" s="50" t="s">
        <v>123</v>
      </c>
      <c r="B17" s="15">
        <v>51.51</v>
      </c>
      <c r="C17" s="16">
        <f aca="true" t="shared" si="0" ref="C17:C32">B17/B$15*1000*B$14</f>
        <v>550</v>
      </c>
      <c r="D17" s="15">
        <v>0</v>
      </c>
      <c r="E17" s="16">
        <f aca="true" t="shared" si="1" ref="E17:E32">D17/D$15*1000*D$14</f>
        <v>0</v>
      </c>
      <c r="F17" s="15">
        <v>0</v>
      </c>
      <c r="G17" s="16">
        <f aca="true" t="shared" si="2" ref="G17:G32">F17/F$15*1000*F$14</f>
        <v>0</v>
      </c>
      <c r="H17" s="18">
        <f>LARGE((C17,E17,G17),1)</f>
        <v>550</v>
      </c>
      <c r="I17" s="68">
        <v>1</v>
      </c>
    </row>
    <row r="18" spans="1:9" ht="15">
      <c r="A18" s="50" t="s">
        <v>115</v>
      </c>
      <c r="B18" s="15">
        <v>48.75</v>
      </c>
      <c r="C18" s="16">
        <f t="shared" si="0"/>
        <v>520.5299941758882</v>
      </c>
      <c r="D18" s="15">
        <v>0</v>
      </c>
      <c r="E18" s="16">
        <f t="shared" si="1"/>
        <v>0</v>
      </c>
      <c r="F18" s="15">
        <v>0</v>
      </c>
      <c r="G18" s="16">
        <f t="shared" si="2"/>
        <v>0</v>
      </c>
      <c r="H18" s="18">
        <f>LARGE((C18,E18,G18),1)</f>
        <v>520.5299941758882</v>
      </c>
      <c r="I18" s="68">
        <v>2</v>
      </c>
    </row>
    <row r="19" spans="1:9" ht="15">
      <c r="A19" s="50" t="s">
        <v>113</v>
      </c>
      <c r="B19" s="15">
        <v>48.3</v>
      </c>
      <c r="C19" s="16">
        <f t="shared" si="0"/>
        <v>515.7251019219569</v>
      </c>
      <c r="D19" s="15">
        <v>0</v>
      </c>
      <c r="E19" s="16">
        <f t="shared" si="1"/>
        <v>0</v>
      </c>
      <c r="F19" s="15">
        <v>0</v>
      </c>
      <c r="G19" s="16">
        <f t="shared" si="2"/>
        <v>0</v>
      </c>
      <c r="H19" s="18">
        <f>LARGE((C19,E19,G19),1)</f>
        <v>515.7251019219569</v>
      </c>
      <c r="I19" s="68">
        <v>3</v>
      </c>
    </row>
    <row r="20" spans="1:9" ht="15">
      <c r="A20" s="50" t="s">
        <v>116</v>
      </c>
      <c r="B20" s="15">
        <v>44.88</v>
      </c>
      <c r="C20" s="16">
        <f t="shared" si="0"/>
        <v>479.20792079207934</v>
      </c>
      <c r="D20" s="15">
        <v>0</v>
      </c>
      <c r="E20" s="16">
        <f t="shared" si="1"/>
        <v>0</v>
      </c>
      <c r="F20" s="15">
        <v>0</v>
      </c>
      <c r="G20" s="16">
        <f t="shared" si="2"/>
        <v>0</v>
      </c>
      <c r="H20" s="18">
        <f>LARGE((C20,E20,G20),1)</f>
        <v>479.20792079207934</v>
      </c>
      <c r="I20" s="68">
        <v>4</v>
      </c>
    </row>
    <row r="21" spans="1:9" ht="15">
      <c r="A21" s="50" t="s">
        <v>117</v>
      </c>
      <c r="B21" s="15">
        <v>33.5</v>
      </c>
      <c r="C21" s="16">
        <f t="shared" si="0"/>
        <v>357.6975344593284</v>
      </c>
      <c r="D21" s="15">
        <v>0</v>
      </c>
      <c r="E21" s="16">
        <f t="shared" si="1"/>
        <v>0</v>
      </c>
      <c r="F21" s="15">
        <v>0</v>
      </c>
      <c r="G21" s="16">
        <f t="shared" si="2"/>
        <v>0</v>
      </c>
      <c r="H21" s="18">
        <f>LARGE((C21,E21,G21),1)</f>
        <v>357.6975344593284</v>
      </c>
      <c r="I21" s="68">
        <v>5</v>
      </c>
    </row>
    <row r="22" spans="1:9" ht="15">
      <c r="A22" s="50" t="s">
        <v>118</v>
      </c>
      <c r="B22" s="15">
        <v>30.41</v>
      </c>
      <c r="C22" s="16">
        <f t="shared" si="0"/>
        <v>324.70394098233356</v>
      </c>
      <c r="D22" s="15">
        <v>0</v>
      </c>
      <c r="E22" s="16">
        <f t="shared" si="1"/>
        <v>0</v>
      </c>
      <c r="F22" s="15">
        <v>0</v>
      </c>
      <c r="G22" s="16">
        <f t="shared" si="2"/>
        <v>0</v>
      </c>
      <c r="H22" s="18">
        <f>LARGE((C22,E22,G22),1)</f>
        <v>324.70394098233356</v>
      </c>
      <c r="I22" s="68">
        <v>6</v>
      </c>
    </row>
    <row r="23" spans="1:9" ht="15">
      <c r="A23" s="50" t="s">
        <v>114</v>
      </c>
      <c r="B23" s="15">
        <v>27.36</v>
      </c>
      <c r="C23" s="16">
        <f t="shared" si="0"/>
        <v>292.13744903902153</v>
      </c>
      <c r="D23" s="15">
        <v>0</v>
      </c>
      <c r="E23" s="16">
        <f t="shared" si="1"/>
        <v>0</v>
      </c>
      <c r="F23" s="15">
        <v>0</v>
      </c>
      <c r="G23" s="16">
        <f t="shared" si="2"/>
        <v>0</v>
      </c>
      <c r="H23" s="18">
        <f>LARGE((C23,E23,G23),1)</f>
        <v>292.13744903902153</v>
      </c>
      <c r="I23" s="68">
        <v>7</v>
      </c>
    </row>
    <row r="24" spans="1:9" ht="15">
      <c r="A24" s="51" t="s">
        <v>121</v>
      </c>
      <c r="B24" s="15">
        <v>20.78</v>
      </c>
      <c r="C24" s="16">
        <f t="shared" si="0"/>
        <v>221.87924674820428</v>
      </c>
      <c r="D24" s="15">
        <v>0</v>
      </c>
      <c r="E24" s="16">
        <f t="shared" si="1"/>
        <v>0</v>
      </c>
      <c r="F24" s="15">
        <v>0</v>
      </c>
      <c r="G24" s="16">
        <f t="shared" si="2"/>
        <v>0</v>
      </c>
      <c r="H24" s="18">
        <f>LARGE((C24,E24,G24),1)</f>
        <v>221.87924674820428</v>
      </c>
      <c r="I24" s="68">
        <v>8</v>
      </c>
    </row>
    <row r="25" spans="1:9" ht="15">
      <c r="A25" s="50" t="s">
        <v>128</v>
      </c>
      <c r="B25" s="15">
        <v>15.29</v>
      </c>
      <c r="C25" s="16">
        <f t="shared" si="0"/>
        <v>163.25956125024268</v>
      </c>
      <c r="D25" s="15">
        <v>0</v>
      </c>
      <c r="E25" s="16">
        <f t="shared" si="1"/>
        <v>0</v>
      </c>
      <c r="F25" s="15">
        <v>0</v>
      </c>
      <c r="G25" s="16">
        <f t="shared" si="2"/>
        <v>0</v>
      </c>
      <c r="H25" s="18">
        <f>LARGE((C25,E25,G25),1)</f>
        <v>163.25956125024268</v>
      </c>
      <c r="I25" s="68">
        <v>9</v>
      </c>
    </row>
    <row r="26" spans="1:9" ht="15">
      <c r="A26" s="50" t="s">
        <v>139</v>
      </c>
      <c r="B26" s="15">
        <v>2.28</v>
      </c>
      <c r="C26" s="16">
        <f t="shared" si="0"/>
        <v>24.344787419918465</v>
      </c>
      <c r="D26" s="15">
        <v>0</v>
      </c>
      <c r="E26" s="16">
        <f t="shared" si="1"/>
        <v>0</v>
      </c>
      <c r="F26" s="15">
        <v>0</v>
      </c>
      <c r="G26" s="16">
        <f t="shared" si="2"/>
        <v>0</v>
      </c>
      <c r="H26" s="18">
        <f>LARGE((C26,E26,G26),1)</f>
        <v>24.344787419918465</v>
      </c>
      <c r="I26" s="68">
        <v>10</v>
      </c>
    </row>
    <row r="27" spans="1:9" ht="15">
      <c r="A27" s="51" t="s">
        <v>140</v>
      </c>
      <c r="B27" s="15"/>
      <c r="C27" s="16">
        <f t="shared" si="0"/>
        <v>0</v>
      </c>
      <c r="D27" s="15">
        <v>0</v>
      </c>
      <c r="E27" s="16">
        <f t="shared" si="1"/>
        <v>0</v>
      </c>
      <c r="F27" s="15">
        <v>0</v>
      </c>
      <c r="G27" s="16">
        <f t="shared" si="2"/>
        <v>0</v>
      </c>
      <c r="H27" s="18">
        <f>LARGE((C27,E27,G27),1)</f>
        <v>0</v>
      </c>
      <c r="I27" s="68"/>
    </row>
    <row r="28" spans="1:9" ht="15">
      <c r="A28" s="51" t="s">
        <v>102</v>
      </c>
      <c r="B28" s="15"/>
      <c r="C28" s="16">
        <f t="shared" si="0"/>
        <v>0</v>
      </c>
      <c r="D28" s="15">
        <v>0</v>
      </c>
      <c r="E28" s="16">
        <f t="shared" si="1"/>
        <v>0</v>
      </c>
      <c r="F28" s="15">
        <v>0</v>
      </c>
      <c r="G28" s="16">
        <f t="shared" si="2"/>
        <v>0</v>
      </c>
      <c r="H28" s="18">
        <f>LARGE((C28,E28,G28),1)</f>
        <v>0</v>
      </c>
      <c r="I28" s="68"/>
    </row>
    <row r="29" spans="1:9" ht="15">
      <c r="A29" s="51" t="s">
        <v>103</v>
      </c>
      <c r="B29" s="15"/>
      <c r="C29" s="16">
        <f t="shared" si="0"/>
        <v>0</v>
      </c>
      <c r="D29" s="15">
        <v>0</v>
      </c>
      <c r="E29" s="16">
        <f t="shared" si="1"/>
        <v>0</v>
      </c>
      <c r="F29" s="15">
        <v>0</v>
      </c>
      <c r="G29" s="16">
        <f t="shared" si="2"/>
        <v>0</v>
      </c>
      <c r="H29" s="18">
        <f>LARGE((C29,E29,G29),1)</f>
        <v>0</v>
      </c>
      <c r="I29" s="68"/>
    </row>
    <row r="30" spans="1:9" ht="15">
      <c r="A30" s="51" t="s">
        <v>104</v>
      </c>
      <c r="B30" s="15"/>
      <c r="C30" s="16">
        <f t="shared" si="0"/>
        <v>0</v>
      </c>
      <c r="D30" s="15">
        <v>0</v>
      </c>
      <c r="E30" s="16">
        <f t="shared" si="1"/>
        <v>0</v>
      </c>
      <c r="F30" s="15">
        <v>0</v>
      </c>
      <c r="G30" s="16">
        <f t="shared" si="2"/>
        <v>0</v>
      </c>
      <c r="H30" s="18">
        <f>LARGE((C30,E30,G30),1)</f>
        <v>0</v>
      </c>
      <c r="I30" s="68"/>
    </row>
    <row r="31" spans="1:9" ht="15">
      <c r="A31" s="51" t="s">
        <v>105</v>
      </c>
      <c r="B31" s="15"/>
      <c r="C31" s="16">
        <f t="shared" si="0"/>
        <v>0</v>
      </c>
      <c r="D31" s="15">
        <v>0</v>
      </c>
      <c r="E31" s="16">
        <f t="shared" si="1"/>
        <v>0</v>
      </c>
      <c r="F31" s="15">
        <v>0</v>
      </c>
      <c r="G31" s="16">
        <f t="shared" si="2"/>
        <v>0</v>
      </c>
      <c r="H31" s="18">
        <f>LARGE((C31,E31,G31),1)</f>
        <v>0</v>
      </c>
      <c r="I31" s="68"/>
    </row>
    <row r="32" spans="1:9" ht="15">
      <c r="A32" s="51" t="s">
        <v>106</v>
      </c>
      <c r="B32" s="15"/>
      <c r="C32" s="16">
        <f t="shared" si="0"/>
        <v>0</v>
      </c>
      <c r="D32" s="15">
        <v>0</v>
      </c>
      <c r="E32" s="16">
        <f t="shared" si="1"/>
        <v>0</v>
      </c>
      <c r="F32" s="15">
        <v>0</v>
      </c>
      <c r="G32" s="16">
        <f t="shared" si="2"/>
        <v>0</v>
      </c>
      <c r="H32" s="18">
        <f>LARGE((C32,E32,G32),1)</f>
        <v>0</v>
      </c>
      <c r="I32" s="68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F38" sqref="F38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135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136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 t="s">
        <v>137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36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30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48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8</v>
      </c>
    </row>
    <row r="17" spans="1:9" ht="15">
      <c r="A17" s="50" t="s">
        <v>115</v>
      </c>
      <c r="B17" s="15">
        <v>30</v>
      </c>
      <c r="C17" s="16">
        <f aca="true" t="shared" si="0" ref="C17:C29">B17/B$15*1000*B$14</f>
        <v>550</v>
      </c>
      <c r="D17" s="15">
        <v>0</v>
      </c>
      <c r="E17" s="16">
        <f aca="true" t="shared" si="1" ref="E17:E29">D17/D$15*1000*D$14</f>
        <v>0</v>
      </c>
      <c r="F17" s="15">
        <v>0</v>
      </c>
      <c r="G17" s="16">
        <f aca="true" t="shared" si="2" ref="G17:G29">F17/F$15*1000*F$14</f>
        <v>0</v>
      </c>
      <c r="H17" s="18">
        <f>LARGE((C17,E17,G17),1)</f>
        <v>550</v>
      </c>
      <c r="I17" s="68">
        <v>1</v>
      </c>
    </row>
    <row r="18" spans="1:9" ht="15">
      <c r="A18" s="50" t="s">
        <v>123</v>
      </c>
      <c r="B18" s="15">
        <v>29.4</v>
      </c>
      <c r="C18" s="16">
        <f t="shared" si="0"/>
        <v>539</v>
      </c>
      <c r="D18" s="15">
        <v>0</v>
      </c>
      <c r="E18" s="16">
        <f t="shared" si="1"/>
        <v>0</v>
      </c>
      <c r="F18" s="15">
        <v>0</v>
      </c>
      <c r="G18" s="16">
        <f t="shared" si="2"/>
        <v>0</v>
      </c>
      <c r="H18" s="18">
        <f>LARGE((C18,E18,G18),1)</f>
        <v>539</v>
      </c>
      <c r="I18" s="68">
        <v>2</v>
      </c>
    </row>
    <row r="19" spans="1:9" ht="15">
      <c r="A19" s="50" t="s">
        <v>113</v>
      </c>
      <c r="B19" s="15">
        <v>28.81</v>
      </c>
      <c r="C19" s="16">
        <f t="shared" si="0"/>
        <v>528.1833333333333</v>
      </c>
      <c r="D19" s="15">
        <v>0</v>
      </c>
      <c r="E19" s="16">
        <f t="shared" si="1"/>
        <v>0</v>
      </c>
      <c r="F19" s="15">
        <v>0</v>
      </c>
      <c r="G19" s="16">
        <f t="shared" si="2"/>
        <v>0</v>
      </c>
      <c r="H19" s="18">
        <f>LARGE((C19,E19,G19),1)</f>
        <v>528.1833333333333</v>
      </c>
      <c r="I19" s="68">
        <v>3</v>
      </c>
    </row>
    <row r="20" spans="1:9" ht="15">
      <c r="A20" s="50" t="s">
        <v>116</v>
      </c>
      <c r="B20" s="15">
        <v>28.23</v>
      </c>
      <c r="C20" s="16">
        <f t="shared" si="0"/>
        <v>517.5500000000001</v>
      </c>
      <c r="D20" s="15">
        <v>0</v>
      </c>
      <c r="E20" s="16">
        <f t="shared" si="1"/>
        <v>0</v>
      </c>
      <c r="F20" s="15">
        <v>0</v>
      </c>
      <c r="G20" s="16">
        <f t="shared" si="2"/>
        <v>0</v>
      </c>
      <c r="H20" s="18">
        <f>LARGE((C20,E20,G20),1)</f>
        <v>517.5500000000001</v>
      </c>
      <c r="I20" s="68">
        <v>4</v>
      </c>
    </row>
    <row r="21" spans="1:9" ht="15">
      <c r="A21" s="50" t="s">
        <v>114</v>
      </c>
      <c r="B21" s="15">
        <v>27.67</v>
      </c>
      <c r="C21" s="16">
        <f t="shared" si="0"/>
        <v>507.2833333333334</v>
      </c>
      <c r="D21" s="15">
        <v>0</v>
      </c>
      <c r="E21" s="16">
        <f t="shared" si="1"/>
        <v>0</v>
      </c>
      <c r="F21" s="15">
        <v>0</v>
      </c>
      <c r="G21" s="16">
        <f t="shared" si="2"/>
        <v>0</v>
      </c>
      <c r="H21" s="18">
        <f>LARGE((C21,E21,G21),1)</f>
        <v>507.2833333333334</v>
      </c>
      <c r="I21" s="68">
        <v>5</v>
      </c>
    </row>
    <row r="22" spans="1:9" ht="15">
      <c r="A22" s="50" t="s">
        <v>117</v>
      </c>
      <c r="B22" s="15">
        <v>27.11</v>
      </c>
      <c r="C22" s="16">
        <f t="shared" si="0"/>
        <v>497.0166666666667</v>
      </c>
      <c r="D22" s="15">
        <v>0</v>
      </c>
      <c r="E22" s="16">
        <f t="shared" si="1"/>
        <v>0</v>
      </c>
      <c r="F22" s="15">
        <v>0</v>
      </c>
      <c r="G22" s="16">
        <f t="shared" si="2"/>
        <v>0</v>
      </c>
      <c r="H22" s="18">
        <f>LARGE((C22,E22,G22),1)</f>
        <v>497.0166666666667</v>
      </c>
      <c r="I22" s="68">
        <v>6</v>
      </c>
    </row>
    <row r="23" spans="1:9" ht="15">
      <c r="A23" s="50" t="s">
        <v>118</v>
      </c>
      <c r="B23" s="15">
        <v>26.57</v>
      </c>
      <c r="C23" s="16">
        <f t="shared" si="0"/>
        <v>487.11666666666673</v>
      </c>
      <c r="D23" s="15">
        <v>0</v>
      </c>
      <c r="E23" s="16">
        <f t="shared" si="1"/>
        <v>0</v>
      </c>
      <c r="F23" s="15">
        <v>0</v>
      </c>
      <c r="G23" s="16">
        <f t="shared" si="2"/>
        <v>0</v>
      </c>
      <c r="H23" s="18">
        <f>LARGE((C23,E23,G23),1)</f>
        <v>487.11666666666673</v>
      </c>
      <c r="I23" s="68">
        <v>7</v>
      </c>
    </row>
    <row r="24" spans="1:9" ht="15">
      <c r="A24" s="51" t="s">
        <v>128</v>
      </c>
      <c r="B24" s="15">
        <v>26.04</v>
      </c>
      <c r="C24" s="16">
        <f t="shared" si="0"/>
        <v>477.40000000000003</v>
      </c>
      <c r="D24" s="15">
        <v>0</v>
      </c>
      <c r="E24" s="16">
        <f t="shared" si="1"/>
        <v>0</v>
      </c>
      <c r="F24" s="15">
        <v>0</v>
      </c>
      <c r="G24" s="16">
        <f t="shared" si="2"/>
        <v>0</v>
      </c>
      <c r="H24" s="18">
        <f>LARGE((C24,E24,G24),1)</f>
        <v>477.40000000000003</v>
      </c>
      <c r="I24" s="68">
        <v>8</v>
      </c>
    </row>
    <row r="25" spans="1:9" ht="15">
      <c r="A25" s="51" t="s">
        <v>102</v>
      </c>
      <c r="B25" s="15"/>
      <c r="C25" s="16">
        <f t="shared" si="0"/>
        <v>0</v>
      </c>
      <c r="D25" s="15">
        <v>0</v>
      </c>
      <c r="E25" s="16">
        <f t="shared" si="1"/>
        <v>0</v>
      </c>
      <c r="F25" s="15">
        <v>0</v>
      </c>
      <c r="G25" s="16">
        <f t="shared" si="2"/>
        <v>0</v>
      </c>
      <c r="H25" s="18">
        <f>LARGE((C25,E25,G25),1)</f>
        <v>0</v>
      </c>
      <c r="I25" s="68"/>
    </row>
    <row r="26" spans="1:9" ht="15">
      <c r="A26" s="51" t="s">
        <v>103</v>
      </c>
      <c r="B26" s="15"/>
      <c r="C26" s="16">
        <f t="shared" si="0"/>
        <v>0</v>
      </c>
      <c r="D26" s="15">
        <v>0</v>
      </c>
      <c r="E26" s="16">
        <f t="shared" si="1"/>
        <v>0</v>
      </c>
      <c r="F26" s="15">
        <v>0</v>
      </c>
      <c r="G26" s="16">
        <f t="shared" si="2"/>
        <v>0</v>
      </c>
      <c r="H26" s="18">
        <f>LARGE((C26,E26,G26),1)</f>
        <v>0</v>
      </c>
      <c r="I26" s="68"/>
    </row>
    <row r="27" spans="1:9" ht="15">
      <c r="A27" s="51" t="s">
        <v>104</v>
      </c>
      <c r="B27" s="15"/>
      <c r="C27" s="16">
        <f t="shared" si="0"/>
        <v>0</v>
      </c>
      <c r="D27" s="15">
        <v>0</v>
      </c>
      <c r="E27" s="16">
        <f t="shared" si="1"/>
        <v>0</v>
      </c>
      <c r="F27" s="15">
        <v>0</v>
      </c>
      <c r="G27" s="16">
        <f t="shared" si="2"/>
        <v>0</v>
      </c>
      <c r="H27" s="18">
        <f>LARGE((C27,E27,G27),1)</f>
        <v>0</v>
      </c>
      <c r="I27" s="68"/>
    </row>
    <row r="28" spans="1:9" ht="15">
      <c r="A28" s="51" t="s">
        <v>105</v>
      </c>
      <c r="B28" s="15"/>
      <c r="C28" s="16">
        <f t="shared" si="0"/>
        <v>0</v>
      </c>
      <c r="D28" s="15">
        <v>0</v>
      </c>
      <c r="E28" s="16">
        <f t="shared" si="1"/>
        <v>0</v>
      </c>
      <c r="F28" s="15">
        <v>0</v>
      </c>
      <c r="G28" s="16">
        <f t="shared" si="2"/>
        <v>0</v>
      </c>
      <c r="H28" s="18">
        <f>LARGE((C28,E28,G28),1)</f>
        <v>0</v>
      </c>
      <c r="I28" s="68"/>
    </row>
    <row r="29" spans="1:9" ht="15">
      <c r="A29" s="51" t="s">
        <v>106</v>
      </c>
      <c r="B29" s="15"/>
      <c r="C29" s="16">
        <f t="shared" si="0"/>
        <v>0</v>
      </c>
      <c r="D29" s="15">
        <v>0</v>
      </c>
      <c r="E29" s="16">
        <f t="shared" si="1"/>
        <v>0</v>
      </c>
      <c r="F29" s="15">
        <v>0</v>
      </c>
      <c r="G29" s="16">
        <f t="shared" si="2"/>
        <v>0</v>
      </c>
      <c r="H29" s="18">
        <f>LARGE((C29,E29,G29),1)</f>
        <v>0</v>
      </c>
      <c r="I29" s="68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A18" sqref="A18"/>
    </sheetView>
  </sheetViews>
  <sheetFormatPr defaultColWidth="10.69921875" defaultRowHeight="14.25"/>
  <cols>
    <col min="1" max="1" width="17.5" style="1" customWidth="1"/>
    <col min="2" max="8" width="8.5" style="2" customWidth="1"/>
    <col min="9" max="10" width="9.19921875" style="2" customWidth="1"/>
    <col min="11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39</v>
      </c>
      <c r="C8" s="4"/>
      <c r="D8" s="4"/>
      <c r="E8" s="4"/>
      <c r="F8" s="1"/>
      <c r="G8" s="1"/>
      <c r="H8" s="1"/>
      <c r="K8" s="39"/>
      <c r="L8" s="40"/>
    </row>
    <row r="9" spans="1:12" ht="15" customHeight="1">
      <c r="A9" s="3" t="s">
        <v>0</v>
      </c>
      <c r="B9" s="5" t="s">
        <v>52</v>
      </c>
      <c r="C9" s="5"/>
      <c r="D9" s="5"/>
      <c r="E9" s="5"/>
      <c r="F9" s="1"/>
      <c r="G9" s="1"/>
      <c r="H9" s="1"/>
      <c r="K9" s="39"/>
      <c r="L9" s="40"/>
    </row>
    <row r="10" spans="1:12" ht="15" customHeight="1">
      <c r="A10" s="3" t="s">
        <v>16</v>
      </c>
      <c r="B10" s="185">
        <v>40601</v>
      </c>
      <c r="C10" s="185"/>
      <c r="D10" s="6"/>
      <c r="E10" s="6"/>
      <c r="F10" s="39"/>
      <c r="G10" s="39"/>
      <c r="H10" s="39"/>
      <c r="K10" s="39"/>
      <c r="L10" s="40"/>
    </row>
    <row r="11" spans="1:3" ht="15" customHeight="1">
      <c r="A11" s="3" t="s">
        <v>14</v>
      </c>
      <c r="B11" s="5" t="s">
        <v>30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10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  <c r="J13" s="66" t="s">
        <v>90</v>
      </c>
    </row>
    <row r="14" spans="1:10" ht="15" customHeight="1">
      <c r="A14" s="7" t="s">
        <v>19</v>
      </c>
      <c r="B14" s="12">
        <v>1.25</v>
      </c>
      <c r="C14" s="10"/>
      <c r="D14" s="12">
        <v>1.275</v>
      </c>
      <c r="E14" s="10"/>
      <c r="F14" s="12">
        <v>1.3</v>
      </c>
      <c r="G14" s="10"/>
      <c r="H14" s="31" t="s">
        <v>22</v>
      </c>
      <c r="I14" s="69" t="s">
        <v>88</v>
      </c>
      <c r="J14" s="69" t="s">
        <v>111</v>
      </c>
    </row>
    <row r="15" spans="1:10" ht="15" customHeight="1">
      <c r="A15" s="7" t="s">
        <v>17</v>
      </c>
      <c r="B15" s="13">
        <v>77.38</v>
      </c>
      <c r="C15" s="11"/>
      <c r="D15" s="13">
        <v>80.94</v>
      </c>
      <c r="E15" s="11"/>
      <c r="F15" s="13">
        <v>1</v>
      </c>
      <c r="G15" s="11"/>
      <c r="H15" s="31" t="s">
        <v>23</v>
      </c>
      <c r="I15" s="69" t="s">
        <v>89</v>
      </c>
      <c r="J15" s="69" t="s">
        <v>89</v>
      </c>
    </row>
    <row r="16" spans="1:10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40</v>
      </c>
      <c r="J16" s="67">
        <v>16</v>
      </c>
    </row>
    <row r="17" spans="1:10" ht="13.5">
      <c r="A17" s="51" t="s">
        <v>26</v>
      </c>
      <c r="B17" s="15">
        <v>66.5</v>
      </c>
      <c r="C17" s="16">
        <f>B17/B$15*1000*B$14</f>
        <v>1074.2439906952702</v>
      </c>
      <c r="D17" s="15">
        <v>70.03</v>
      </c>
      <c r="E17" s="16">
        <f>D17/D$15*1000*D$14</f>
        <v>1103.1412157153447</v>
      </c>
      <c r="F17" s="15">
        <v>0</v>
      </c>
      <c r="G17" s="16">
        <f>F17/F$15*1000*F$14</f>
        <v>0</v>
      </c>
      <c r="H17" s="18">
        <f>LARGE((C17,E17,G17),1)</f>
        <v>1103.1412157153447</v>
      </c>
      <c r="I17" s="120">
        <v>14</v>
      </c>
      <c r="J17" s="120">
        <v>11</v>
      </c>
    </row>
    <row r="18" spans="1:10" ht="13.5">
      <c r="A18" s="52" t="s">
        <v>27</v>
      </c>
      <c r="B18" s="15">
        <v>44.29</v>
      </c>
      <c r="C18" s="16">
        <f>B18/B$15*1000*B$14</f>
        <v>715.4626518480228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715.4626518480228</v>
      </c>
      <c r="I18" s="120">
        <v>34</v>
      </c>
      <c r="J18" s="120"/>
    </row>
  </sheetData>
  <sheetProtection/>
  <mergeCells count="8">
    <mergeCell ref="B13:C13"/>
    <mergeCell ref="D13:E13"/>
    <mergeCell ref="F13:G13"/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J29" sqref="J2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1" ht="15" customHeight="1">
      <c r="A8" s="3" t="s">
        <v>13</v>
      </c>
      <c r="B8" s="4" t="s">
        <v>39</v>
      </c>
      <c r="C8" s="4"/>
      <c r="D8" s="4"/>
      <c r="E8" s="4"/>
      <c r="F8" s="1"/>
      <c r="G8" s="1"/>
      <c r="H8" s="1"/>
      <c r="J8" s="39"/>
      <c r="K8" s="40"/>
    </row>
    <row r="9" spans="1:11" ht="15" customHeight="1">
      <c r="A9" s="3" t="s">
        <v>0</v>
      </c>
      <c r="B9" s="5" t="s">
        <v>52</v>
      </c>
      <c r="C9" s="5"/>
      <c r="D9" s="5"/>
      <c r="E9" s="5"/>
      <c r="F9" s="1"/>
      <c r="G9" s="1"/>
      <c r="H9" s="1"/>
      <c r="J9" s="39"/>
      <c r="K9" s="40"/>
    </row>
    <row r="10" spans="1:11" ht="15" customHeight="1">
      <c r="A10" s="3" t="s">
        <v>16</v>
      </c>
      <c r="B10" s="185">
        <v>40602</v>
      </c>
      <c r="C10" s="185"/>
      <c r="D10" s="6"/>
      <c r="E10" s="6"/>
      <c r="F10" s="39"/>
      <c r="G10" s="39"/>
      <c r="H10" s="39"/>
      <c r="J10" s="39"/>
      <c r="K10" s="40"/>
    </row>
    <row r="11" spans="1:3" ht="15" customHeight="1">
      <c r="A11" s="3" t="s">
        <v>14</v>
      </c>
      <c r="B11" s="5" t="s">
        <v>36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0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30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43</v>
      </c>
    </row>
    <row r="17" spans="1:9" ht="13.5">
      <c r="A17" s="51" t="s">
        <v>26</v>
      </c>
      <c r="B17" s="15">
        <v>12.48</v>
      </c>
      <c r="C17" s="16">
        <f>B17/B$15*1000*B$14</f>
        <v>520.0000000000001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520.0000000000001</v>
      </c>
      <c r="I17" s="68">
        <v>29</v>
      </c>
    </row>
    <row r="18" spans="1:9" ht="13.5">
      <c r="A18" s="52" t="s">
        <v>27</v>
      </c>
      <c r="B18" s="15">
        <v>2</v>
      </c>
      <c r="C18" s="16">
        <f>B18/B$15*1000*B$14</f>
        <v>83.33333333333334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83.33333333333334</v>
      </c>
      <c r="I18" s="120">
        <v>33</v>
      </c>
    </row>
  </sheetData>
  <sheetProtection/>
  <mergeCells count="8">
    <mergeCell ref="B10:C10"/>
    <mergeCell ref="B13:C13"/>
    <mergeCell ref="D13:E13"/>
    <mergeCell ref="F13:G13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A1" sqref="A1:IV65536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34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54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40615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0.75</v>
      </c>
      <c r="C14" s="10"/>
      <c r="D14" s="12">
        <v>0</v>
      </c>
      <c r="E14" s="10"/>
      <c r="F14" s="12">
        <v>0.8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76.03</v>
      </c>
      <c r="C15" s="11"/>
      <c r="D15" s="13">
        <v>1</v>
      </c>
      <c r="E15" s="11"/>
      <c r="F15" s="13">
        <v>73.52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27</v>
      </c>
    </row>
    <row r="17" spans="1:9" ht="15">
      <c r="A17" s="51" t="s">
        <v>26</v>
      </c>
      <c r="B17" s="15">
        <v>71.89</v>
      </c>
      <c r="C17" s="16">
        <f aca="true" t="shared" si="0" ref="C17:C22">B17/B$15*1000*B$14</f>
        <v>709.1608575562277</v>
      </c>
      <c r="D17" s="15">
        <v>0</v>
      </c>
      <c r="E17" s="16">
        <f aca="true" t="shared" si="1" ref="E17:E22">D17/D$15*1000*D$14</f>
        <v>0</v>
      </c>
      <c r="F17" s="15">
        <v>71.13</v>
      </c>
      <c r="G17" s="16">
        <f aca="true" t="shared" si="2" ref="G17:G22">F17/F$15*1000*F$14</f>
        <v>773.9934711643091</v>
      </c>
      <c r="H17" s="18">
        <f>LARGE((C17,E17,G17),1)</f>
        <v>773.9934711643091</v>
      </c>
      <c r="I17" s="120">
        <v>2</v>
      </c>
    </row>
    <row r="18" spans="1:9" ht="15">
      <c r="A18" s="52" t="s">
        <v>27</v>
      </c>
      <c r="B18" s="15">
        <v>65.59</v>
      </c>
      <c r="C18" s="16">
        <f t="shared" si="0"/>
        <v>647.0143364461396</v>
      </c>
      <c r="D18" s="15">
        <v>0</v>
      </c>
      <c r="E18" s="16">
        <f t="shared" si="1"/>
        <v>0</v>
      </c>
      <c r="F18" s="15">
        <v>66.79</v>
      </c>
      <c r="G18" s="16">
        <f t="shared" si="2"/>
        <v>726.7682263329707</v>
      </c>
      <c r="H18" s="18">
        <f>LARGE((C18,E18,G18),1)</f>
        <v>726.7682263329707</v>
      </c>
      <c r="I18" s="120">
        <v>6</v>
      </c>
    </row>
    <row r="19" spans="1:9" ht="15">
      <c r="A19" s="145" t="s">
        <v>115</v>
      </c>
      <c r="B19" s="15">
        <v>51.34</v>
      </c>
      <c r="C19" s="16">
        <f t="shared" si="0"/>
        <v>506.44482441141656</v>
      </c>
      <c r="D19" s="15">
        <v>0</v>
      </c>
      <c r="E19" s="16">
        <f t="shared" si="1"/>
        <v>0</v>
      </c>
      <c r="F19" s="15">
        <v>0</v>
      </c>
      <c r="G19" s="16">
        <f t="shared" si="2"/>
        <v>0</v>
      </c>
      <c r="H19" s="18">
        <f>LARGE((C19,E19,G19),1)</f>
        <v>506.44482441141656</v>
      </c>
      <c r="I19" s="120">
        <v>22</v>
      </c>
    </row>
    <row r="20" spans="1:9" ht="15">
      <c r="A20" s="145" t="s">
        <v>114</v>
      </c>
      <c r="B20" s="62">
        <v>43.4</v>
      </c>
      <c r="C20" s="16">
        <f t="shared" si="0"/>
        <v>428.1204787583848</v>
      </c>
      <c r="D20" s="64">
        <v>0</v>
      </c>
      <c r="E20" s="16">
        <f t="shared" si="1"/>
        <v>0</v>
      </c>
      <c r="F20" s="64">
        <v>0</v>
      </c>
      <c r="G20" s="16">
        <f t="shared" si="2"/>
        <v>0</v>
      </c>
      <c r="H20" s="18">
        <f>LARGE((C20,E20,G20),1)</f>
        <v>428.1204787583848</v>
      </c>
      <c r="I20" s="120">
        <v>26</v>
      </c>
    </row>
    <row r="21" spans="1:9" ht="15">
      <c r="A21" s="145" t="s">
        <v>113</v>
      </c>
      <c r="B21" s="62">
        <v>49.87</v>
      </c>
      <c r="C21" s="16">
        <f t="shared" si="0"/>
        <v>491.94396948572927</v>
      </c>
      <c r="D21" s="64">
        <v>0</v>
      </c>
      <c r="E21" s="16">
        <f t="shared" si="1"/>
        <v>0</v>
      </c>
      <c r="F21" s="64">
        <v>0</v>
      </c>
      <c r="G21" s="16">
        <f t="shared" si="2"/>
        <v>0</v>
      </c>
      <c r="H21" s="18">
        <f>LARGE((C21,E21,G21),1)</f>
        <v>491.94396948572927</v>
      </c>
      <c r="I21" s="120">
        <v>24</v>
      </c>
    </row>
    <row r="22" spans="1:9" ht="15">
      <c r="A22" s="145" t="s">
        <v>116</v>
      </c>
      <c r="B22" s="62">
        <v>33.77</v>
      </c>
      <c r="C22" s="16">
        <f t="shared" si="0"/>
        <v>333.12508220439304</v>
      </c>
      <c r="D22" s="64">
        <v>0</v>
      </c>
      <c r="E22" s="16">
        <f t="shared" si="1"/>
        <v>0</v>
      </c>
      <c r="F22" s="64">
        <v>0</v>
      </c>
      <c r="G22" s="16">
        <f t="shared" si="2"/>
        <v>0</v>
      </c>
      <c r="H22" s="18">
        <f>LARGE((C22,E22,G22),1)</f>
        <v>333.12508220439304</v>
      </c>
      <c r="I22" s="120">
        <v>27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C26" sqref="C26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34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54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 t="s">
        <v>147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36</v>
      </c>
      <c r="C11" s="6"/>
    </row>
    <row r="12" spans="1:3" ht="15">
      <c r="A12" s="3" t="s">
        <v>20</v>
      </c>
      <c r="B12" s="8" t="s">
        <v>31</v>
      </c>
      <c r="C12" s="9"/>
    </row>
    <row r="13" spans="1:8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</row>
    <row r="14" spans="1:8" ht="15">
      <c r="A14" s="7" t="s">
        <v>19</v>
      </c>
      <c r="B14" s="12">
        <v>0</v>
      </c>
      <c r="C14" s="10"/>
      <c r="D14" s="12">
        <v>0.75</v>
      </c>
      <c r="E14" s="10"/>
      <c r="F14" s="12">
        <v>0.8</v>
      </c>
      <c r="G14" s="10"/>
      <c r="H14" s="31" t="s">
        <v>22</v>
      </c>
    </row>
    <row r="15" spans="1:8" ht="15">
      <c r="A15" s="7" t="s">
        <v>17</v>
      </c>
      <c r="B15" s="13">
        <v>1</v>
      </c>
      <c r="C15" s="11"/>
      <c r="D15" s="13">
        <v>1</v>
      </c>
      <c r="E15" s="11"/>
      <c r="F15" s="13">
        <v>1</v>
      </c>
      <c r="G15" s="11"/>
      <c r="H15" s="31" t="s">
        <v>23</v>
      </c>
    </row>
    <row r="16" spans="1:8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</row>
    <row r="17" spans="1:8" ht="13.5">
      <c r="A17" s="51" t="s">
        <v>149</v>
      </c>
      <c r="B17" s="15">
        <v>0</v>
      </c>
      <c r="C17" s="16">
        <f>B17/B$15*1000*B$14</f>
        <v>0</v>
      </c>
      <c r="D17" s="15">
        <v>0</v>
      </c>
      <c r="E17" s="16">
        <f>D17/D$15*1000*D$14</f>
        <v>0</v>
      </c>
      <c r="F17" s="15">
        <v>0</v>
      </c>
      <c r="G17" s="16">
        <v>0</v>
      </c>
      <c r="H17" s="18">
        <f>LARGE((C17,E17,G17),1)</f>
        <v>0</v>
      </c>
    </row>
    <row r="18" spans="1:8" ht="13.5">
      <c r="A18" s="52" t="s">
        <v>150</v>
      </c>
      <c r="B18" s="15">
        <v>0</v>
      </c>
      <c r="C18" s="16">
        <f>B18/B$15*1000*B$14</f>
        <v>0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0</v>
      </c>
    </row>
    <row r="19" spans="1:8" ht="13.5">
      <c r="A19" s="52" t="s">
        <v>107</v>
      </c>
      <c r="B19" s="15">
        <v>0</v>
      </c>
      <c r="C19" s="16">
        <f>B19/B$15*1000*B$14</f>
        <v>0</v>
      </c>
      <c r="D19" s="15">
        <v>0</v>
      </c>
      <c r="E19" s="16">
        <f>D19/D$15*1000*D$14</f>
        <v>0</v>
      </c>
      <c r="F19" s="15">
        <v>0</v>
      </c>
      <c r="G19" s="16">
        <f>F19/F$15*1000*F$14</f>
        <v>0</v>
      </c>
      <c r="H19" s="18">
        <f>LARGE((C19,E19,G19),1)</f>
        <v>0</v>
      </c>
    </row>
    <row r="20" spans="1:8" ht="13.5">
      <c r="A20" s="52" t="s">
        <v>108</v>
      </c>
      <c r="B20" s="62">
        <v>0</v>
      </c>
      <c r="C20" s="63">
        <v>0</v>
      </c>
      <c r="D20" s="64">
        <v>0</v>
      </c>
      <c r="E20" s="16">
        <f>D20/D$15*1000*D$14</f>
        <v>0</v>
      </c>
      <c r="F20" s="64">
        <v>0</v>
      </c>
      <c r="G20" s="16">
        <f>F20/F$15*1000*F$14</f>
        <v>0</v>
      </c>
      <c r="H20" s="18">
        <f>LARGE((C20,E20,G20),1)</f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A1" sqref="A1:IV65536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122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153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154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40622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1.25</v>
      </c>
      <c r="C14" s="10"/>
      <c r="D14" s="12">
        <v>0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79.71</v>
      </c>
      <c r="C15" s="11"/>
      <c r="D15" s="13">
        <v>1</v>
      </c>
      <c r="E15" s="11"/>
      <c r="F15" s="13">
        <v>80.37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25</v>
      </c>
    </row>
    <row r="17" spans="1:9" ht="15">
      <c r="A17" s="51" t="s">
        <v>26</v>
      </c>
      <c r="B17" s="15">
        <v>63.09</v>
      </c>
      <c r="C17" s="16">
        <f>B17/B$15*1000*B$14</f>
        <v>989.3677079412873</v>
      </c>
      <c r="D17" s="15">
        <v>0</v>
      </c>
      <c r="E17" s="16">
        <f>D17/D$15*1000*D$14</f>
        <v>0</v>
      </c>
      <c r="F17" s="15">
        <v>70.7</v>
      </c>
      <c r="G17" s="16">
        <f>F17/F$15*1000*F$14</f>
        <v>1143.585915142466</v>
      </c>
      <c r="H17" s="18">
        <f>LARGE((C17,E17,G17),1)</f>
        <v>1143.585915142466</v>
      </c>
      <c r="I17" s="120">
        <v>8</v>
      </c>
    </row>
    <row r="18" spans="1:9" ht="15">
      <c r="A18" s="52" t="s">
        <v>27</v>
      </c>
      <c r="B18" s="15">
        <v>65.08</v>
      </c>
      <c r="C18" s="16">
        <f>B18/B$15*1000*B$14</f>
        <v>1020.574582862878</v>
      </c>
      <c r="D18" s="15">
        <v>0</v>
      </c>
      <c r="E18" s="16">
        <f>D18/D$15*1000*D$14</f>
        <v>0</v>
      </c>
      <c r="F18" s="15">
        <v>56.63</v>
      </c>
      <c r="G18" s="16">
        <f>F18/F$15*1000*F$14</f>
        <v>916.0009953962923</v>
      </c>
      <c r="H18" s="18">
        <f>LARGE((C18,E18,G18),1)</f>
        <v>1020.574582862878</v>
      </c>
      <c r="I18" s="120">
        <v>16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I19" sqref="I19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122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153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154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40623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36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1.25</v>
      </c>
      <c r="C14" s="10"/>
      <c r="D14" s="12">
        <v>0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79.28</v>
      </c>
      <c r="C15" s="11"/>
      <c r="D15" s="13">
        <v>1</v>
      </c>
      <c r="E15" s="11"/>
      <c r="F15" s="13">
        <v>30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22</v>
      </c>
    </row>
    <row r="17" spans="1:9" ht="15">
      <c r="A17" s="51" t="s">
        <v>26</v>
      </c>
      <c r="B17" s="15">
        <v>51.94</v>
      </c>
      <c r="C17" s="16">
        <f>B17/B$15*1000*B$14</f>
        <v>818.9328960645811</v>
      </c>
      <c r="D17" s="15">
        <v>0</v>
      </c>
      <c r="E17" s="16">
        <f>D17/D$15*1000*D$14</f>
        <v>0</v>
      </c>
      <c r="F17" s="15">
        <v>28.23</v>
      </c>
      <c r="G17" s="16">
        <f>F17/F$15*1000*F$14</f>
        <v>1223.3000000000002</v>
      </c>
      <c r="H17" s="18">
        <f>LARGE((C17,E17,G17),1)</f>
        <v>1223.3000000000002</v>
      </c>
      <c r="I17" s="120">
        <v>4</v>
      </c>
    </row>
    <row r="18" spans="1:9" ht="15">
      <c r="A18" s="52" t="s">
        <v>27</v>
      </c>
      <c r="B18" s="15">
        <v>52.4</v>
      </c>
      <c r="C18" s="16">
        <f>B18/B$15*1000*B$14</f>
        <v>826.1856710393542</v>
      </c>
      <c r="D18" s="15">
        <v>0</v>
      </c>
      <c r="E18" s="16">
        <f>D18/D$15*1000*D$14</f>
        <v>0</v>
      </c>
      <c r="F18" s="15">
        <v>23.78</v>
      </c>
      <c r="G18" s="16">
        <f>F18/F$15*1000*F$14</f>
        <v>1030.4666666666667</v>
      </c>
      <c r="H18" s="18">
        <f>LARGE((C18,E18,G18),1)</f>
        <v>1030.4666666666667</v>
      </c>
      <c r="I18" s="120">
        <v>11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 paperSize="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:IV65536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167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44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157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40635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0.75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168" t="s">
        <v>88</v>
      </c>
    </row>
    <row r="15" spans="1:9" ht="15">
      <c r="A15" s="7" t="s">
        <v>17</v>
      </c>
      <c r="B15" s="13">
        <v>78.65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168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169">
        <v>32</v>
      </c>
    </row>
    <row r="17" spans="1:9" ht="15">
      <c r="A17" s="144" t="s">
        <v>26</v>
      </c>
      <c r="B17" s="15">
        <v>78.65</v>
      </c>
      <c r="C17" s="16">
        <f>B17/B$15*1000*B$14</f>
        <v>750</v>
      </c>
      <c r="D17" s="15">
        <v>0</v>
      </c>
      <c r="E17" s="16">
        <f>D17/D$15*1000*D$14</f>
        <v>0</v>
      </c>
      <c r="F17" s="15">
        <v>0</v>
      </c>
      <c r="G17" s="16">
        <f>F17/F$15*1000*F$14</f>
        <v>0</v>
      </c>
      <c r="H17" s="18">
        <f>LARGE((C17,E17,G17),1)</f>
        <v>750</v>
      </c>
      <c r="I17" s="120">
        <v>1</v>
      </c>
    </row>
    <row r="18" spans="1:9" ht="15">
      <c r="A18" s="145" t="s">
        <v>27</v>
      </c>
      <c r="B18" s="15">
        <v>69.28</v>
      </c>
      <c r="C18" s="16">
        <f>B18/B$15*1000*B$14</f>
        <v>660.6484424666243</v>
      </c>
      <c r="D18" s="15">
        <v>0</v>
      </c>
      <c r="E18" s="16">
        <f>D18/D$15*1000*D$14</f>
        <v>0</v>
      </c>
      <c r="F18" s="15">
        <v>0</v>
      </c>
      <c r="G18" s="16">
        <f>F18/F$15*1000*F$14</f>
        <v>0</v>
      </c>
      <c r="H18" s="18">
        <f>LARGE((C18,E18,G18),1)</f>
        <v>660.6484424666243</v>
      </c>
      <c r="I18" s="120">
        <v>5</v>
      </c>
    </row>
    <row r="19" spans="1:9" ht="15">
      <c r="A19" s="145" t="s">
        <v>122</v>
      </c>
      <c r="B19" s="15">
        <v>46.84</v>
      </c>
      <c r="C19" s="16">
        <f>B19/B$15*1000*B$14</f>
        <v>446.6624284806103</v>
      </c>
      <c r="D19" s="15">
        <v>0</v>
      </c>
      <c r="E19" s="16">
        <f>D19/D$15*1000*D$14</f>
        <v>0</v>
      </c>
      <c r="F19" s="15">
        <v>0</v>
      </c>
      <c r="G19" s="16">
        <f>F19/F$15*1000*F$14</f>
        <v>0</v>
      </c>
      <c r="H19" s="18">
        <f>LARGE((C19,E19,G19),1)</f>
        <v>446.6624284806103</v>
      </c>
      <c r="I19" s="120">
        <v>17</v>
      </c>
    </row>
    <row r="20" spans="1:9" ht="15">
      <c r="A20" s="145" t="s">
        <v>113</v>
      </c>
      <c r="B20" s="15">
        <v>56.29</v>
      </c>
      <c r="C20" s="16">
        <f>B20/B$15*1000*B$14</f>
        <v>536.7768595041322</v>
      </c>
      <c r="D20" s="15">
        <v>0</v>
      </c>
      <c r="E20" s="16">
        <f>D20/D$15*1000*D$14</f>
        <v>0</v>
      </c>
      <c r="F20" s="15">
        <v>0</v>
      </c>
      <c r="G20" s="16">
        <f>F20/F$15*1000*F$14</f>
        <v>0</v>
      </c>
      <c r="H20" s="18">
        <f>LARGE((C20,E20,G20),1)</f>
        <v>536.7768595041322</v>
      </c>
      <c r="I20" s="120">
        <v>13</v>
      </c>
    </row>
    <row r="21" spans="1:9" ht="15">
      <c r="A21" s="145" t="s">
        <v>116</v>
      </c>
      <c r="B21" s="15">
        <v>24.51</v>
      </c>
      <c r="C21" s="16">
        <f>B21/B$15*1000*B$14</f>
        <v>233.72536554354738</v>
      </c>
      <c r="D21" s="15">
        <v>0</v>
      </c>
      <c r="E21" s="16">
        <f>D21/D$15*1000*D$14</f>
        <v>0</v>
      </c>
      <c r="F21" s="15">
        <v>0</v>
      </c>
      <c r="G21" s="16">
        <f>F21/F$15*1000*F$14</f>
        <v>0</v>
      </c>
      <c r="H21" s="18">
        <f>LARGE((C21,E21,G21),1)</f>
        <v>233.72536554354738</v>
      </c>
      <c r="I21" s="120">
        <v>30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K33" sqref="K33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5.75" customHeight="1">
      <c r="A1" s="179"/>
    </row>
    <row r="2" spans="1:6" ht="15.75" customHeight="1">
      <c r="A2" s="179"/>
      <c r="B2" s="182" t="s">
        <v>8</v>
      </c>
      <c r="C2" s="182"/>
      <c r="D2" s="182"/>
      <c r="E2" s="182"/>
      <c r="F2" s="182"/>
    </row>
    <row r="3" spans="1:4" ht="15.75" customHeight="1">
      <c r="A3" s="179"/>
      <c r="D3" s="65" t="s">
        <v>47</v>
      </c>
    </row>
    <row r="4" spans="1:6" ht="15.75" customHeight="1">
      <c r="A4" s="179"/>
      <c r="B4" s="182" t="s">
        <v>18</v>
      </c>
      <c r="C4" s="182"/>
      <c r="D4" s="182"/>
      <c r="E4" s="182"/>
      <c r="F4" s="182"/>
    </row>
    <row r="5" ht="15.75" customHeight="1">
      <c r="A5" s="179"/>
    </row>
    <row r="6" spans="1:3" ht="15.75" customHeight="1">
      <c r="A6" s="179"/>
      <c r="B6" s="180"/>
      <c r="C6" s="181"/>
    </row>
    <row r="7" ht="15.75" customHeight="1">
      <c r="A7" s="179"/>
    </row>
    <row r="8" spans="1:8" ht="15.75" customHeight="1">
      <c r="A8" s="3" t="s">
        <v>13</v>
      </c>
      <c r="B8" s="4" t="s">
        <v>28</v>
      </c>
      <c r="C8" s="4"/>
      <c r="D8" s="4"/>
      <c r="E8" s="4"/>
      <c r="F8" s="1"/>
      <c r="G8" s="1"/>
      <c r="H8" s="1"/>
    </row>
    <row r="9" spans="1:8" ht="15.75" customHeight="1">
      <c r="A9" s="3" t="s">
        <v>0</v>
      </c>
      <c r="B9" s="5" t="s">
        <v>29</v>
      </c>
      <c r="C9" s="5"/>
      <c r="D9" s="5"/>
      <c r="E9" s="5"/>
      <c r="F9" s="1"/>
      <c r="G9" s="1"/>
      <c r="H9" s="1"/>
    </row>
    <row r="10" spans="1:8" ht="15.75" customHeight="1">
      <c r="A10" s="3" t="s">
        <v>16</v>
      </c>
      <c r="B10" s="177">
        <v>40531</v>
      </c>
      <c r="C10" s="178"/>
      <c r="D10" s="6"/>
      <c r="E10" s="6"/>
      <c r="F10" s="39"/>
      <c r="G10" s="39"/>
      <c r="H10" s="39"/>
    </row>
    <row r="11" spans="1:3" ht="15.75" customHeight="1">
      <c r="A11" s="3" t="s">
        <v>14</v>
      </c>
      <c r="B11" s="5" t="s">
        <v>30</v>
      </c>
      <c r="C11" s="6"/>
    </row>
    <row r="12" spans="1:3" ht="15.75" customHeight="1">
      <c r="A12" s="3" t="s">
        <v>20</v>
      </c>
      <c r="B12" s="8" t="s">
        <v>31</v>
      </c>
      <c r="C12" s="9"/>
    </row>
    <row r="13" spans="1:9" ht="15.7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.75" customHeight="1">
      <c r="A14" s="7" t="s">
        <v>19</v>
      </c>
      <c r="B14" s="12">
        <v>0.95</v>
      </c>
      <c r="C14" s="10"/>
      <c r="D14" s="12">
        <v>1</v>
      </c>
      <c r="E14" s="10"/>
      <c r="F14" s="12">
        <v>1</v>
      </c>
      <c r="G14" s="10"/>
      <c r="H14" s="31" t="s">
        <v>22</v>
      </c>
      <c r="I14" s="69" t="s">
        <v>88</v>
      </c>
    </row>
    <row r="15" spans="1:9" ht="15.75" customHeight="1">
      <c r="A15" s="7" t="s">
        <v>17</v>
      </c>
      <c r="B15" s="13">
        <v>78.38</v>
      </c>
      <c r="C15" s="11"/>
      <c r="D15" s="13">
        <v>1</v>
      </c>
      <c r="E15" s="11"/>
      <c r="F15" s="13">
        <v>76.17</v>
      </c>
      <c r="G15" s="11"/>
      <c r="H15" s="31" t="s">
        <v>23</v>
      </c>
      <c r="I15" s="69" t="s">
        <v>89</v>
      </c>
    </row>
    <row r="16" spans="1:9" ht="15.75" customHeight="1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22</v>
      </c>
    </row>
    <row r="17" spans="1:9" ht="15.75" customHeight="1">
      <c r="A17" s="51" t="s">
        <v>26</v>
      </c>
      <c r="B17" s="15">
        <v>68.57</v>
      </c>
      <c r="C17" s="16">
        <f>B17/B$15*1000*B$14</f>
        <v>831.0984945139066</v>
      </c>
      <c r="D17" s="15">
        <v>0</v>
      </c>
      <c r="E17" s="16">
        <f>D17/D$15*1000*D$14</f>
        <v>0</v>
      </c>
      <c r="F17" s="15">
        <v>75.16</v>
      </c>
      <c r="G17" s="16">
        <f>F17/F$15*1000*F$14</f>
        <v>986.7401864251017</v>
      </c>
      <c r="H17" s="18">
        <f>LARGE((C17,E17,G17),1)</f>
        <v>986.7401864251017</v>
      </c>
      <c r="I17" s="68">
        <v>2</v>
      </c>
    </row>
    <row r="18" spans="1:9" ht="15.75" customHeight="1">
      <c r="A18" s="52" t="s">
        <v>27</v>
      </c>
      <c r="B18" s="17">
        <v>69.44</v>
      </c>
      <c r="C18" s="16">
        <f>B18/B$15*1000*B$14</f>
        <v>841.6432763460066</v>
      </c>
      <c r="D18" s="17">
        <v>0</v>
      </c>
      <c r="E18" s="16">
        <f>D18/D$15*1000*D$14</f>
        <v>0</v>
      </c>
      <c r="F18" s="17">
        <v>71.49</v>
      </c>
      <c r="G18" s="16">
        <f>F18/F$15*1000*F$14</f>
        <v>938.5584875935407</v>
      </c>
      <c r="H18" s="19">
        <f>LARGE((C18,E18,G18),1)</f>
        <v>938.5584875935407</v>
      </c>
      <c r="I18" s="68">
        <v>3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F45" sqref="F45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28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32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59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</row>
    <row r="14" spans="1:9" ht="15" customHeight="1">
      <c r="A14" s="7" t="s">
        <v>19</v>
      </c>
      <c r="B14" s="12">
        <v>0.95</v>
      </c>
      <c r="C14" s="10"/>
      <c r="D14" s="12">
        <v>1</v>
      </c>
      <c r="E14" s="10"/>
      <c r="F14" s="12">
        <v>1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1</v>
      </c>
      <c r="C15" s="11"/>
      <c r="D15" s="13">
        <v>1</v>
      </c>
      <c r="E15" s="11"/>
      <c r="F15" s="13">
        <v>77.33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12</v>
      </c>
    </row>
    <row r="17" spans="1:9" ht="13.5">
      <c r="A17" s="51" t="s">
        <v>26</v>
      </c>
      <c r="B17" s="15">
        <v>0</v>
      </c>
      <c r="C17" s="16">
        <f>B17/B$15*1000*B$14</f>
        <v>0</v>
      </c>
      <c r="D17" s="15">
        <v>0</v>
      </c>
      <c r="E17" s="16">
        <f>D17/D$15*1000*D$14</f>
        <v>0</v>
      </c>
      <c r="F17" s="15">
        <v>72.89</v>
      </c>
      <c r="G17" s="16">
        <f>F17/F$15*1000*F$14</f>
        <v>942.5837320574163</v>
      </c>
      <c r="H17" s="18">
        <f>LARGE((C17,E17,G17),1)</f>
        <v>942.5837320574163</v>
      </c>
      <c r="I17" s="68">
        <v>4</v>
      </c>
    </row>
    <row r="18" spans="1:9" ht="13.5">
      <c r="A18" s="52" t="s">
        <v>27</v>
      </c>
      <c r="B18" s="17">
        <v>0</v>
      </c>
      <c r="C18" s="16">
        <f>B18/B$15*1000*B$14</f>
        <v>0</v>
      </c>
      <c r="D18" s="17">
        <v>0</v>
      </c>
      <c r="E18" s="16">
        <f>D18/D$15*1000*D$14</f>
        <v>0</v>
      </c>
      <c r="F18" s="17">
        <v>65.67</v>
      </c>
      <c r="G18" s="16">
        <f>F18/F$15*1000*F$14</f>
        <v>849.2176386913229</v>
      </c>
      <c r="H18" s="19">
        <f>LARGE((C18,E18,G18),1)</f>
        <v>849.2176386913229</v>
      </c>
      <c r="I18" s="68">
        <v>11</v>
      </c>
    </row>
  </sheetData>
  <sheetProtection/>
  <mergeCells count="8">
    <mergeCell ref="A1:A7"/>
    <mergeCell ref="B6:C6"/>
    <mergeCell ref="B2:F2"/>
    <mergeCell ref="B4:F4"/>
    <mergeCell ref="B13:C13"/>
    <mergeCell ref="D13:E13"/>
    <mergeCell ref="F13:G13"/>
    <mergeCell ref="B10:C10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G28" sqref="G2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110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49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57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183" t="s">
        <v>2</v>
      </c>
      <c r="C13" s="184"/>
      <c r="D13" s="183" t="s">
        <v>21</v>
      </c>
      <c r="E13" s="184"/>
      <c r="F13" s="183" t="s">
        <v>1</v>
      </c>
      <c r="G13" s="184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83.76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44</v>
      </c>
    </row>
    <row r="17" spans="1:9" ht="13.5">
      <c r="A17" s="51" t="s">
        <v>26</v>
      </c>
      <c r="B17" s="17">
        <v>53.36</v>
      </c>
      <c r="C17" s="16">
        <f>B17/B$15*1000*B$14</f>
        <v>796.3228271251194</v>
      </c>
      <c r="D17" s="17">
        <v>0</v>
      </c>
      <c r="E17" s="16">
        <f>D17/D$15*1000*D$14</f>
        <v>0</v>
      </c>
      <c r="F17" s="17">
        <v>0</v>
      </c>
      <c r="G17" s="16">
        <f>F17/F$15*1000*F$14</f>
        <v>0</v>
      </c>
      <c r="H17" s="19">
        <f>LARGE((C17,E17,G17),1)</f>
        <v>796.3228271251194</v>
      </c>
      <c r="I17" s="68">
        <v>29</v>
      </c>
    </row>
    <row r="18" spans="1:9" ht="13.5">
      <c r="A18" s="52" t="s">
        <v>27</v>
      </c>
      <c r="B18" s="17">
        <v>0</v>
      </c>
      <c r="C18" s="16">
        <f>B18/B$15*1000*B$14</f>
        <v>0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0</v>
      </c>
      <c r="I18" s="68">
        <v>0</v>
      </c>
    </row>
    <row r="19" spans="1:9" ht="13.5">
      <c r="A19" s="52" t="s">
        <v>107</v>
      </c>
      <c r="B19" s="17">
        <v>0</v>
      </c>
      <c r="C19" s="16">
        <f>B19/B$15*1000*B$14</f>
        <v>0</v>
      </c>
      <c r="D19" s="17">
        <v>0</v>
      </c>
      <c r="E19" s="16">
        <f>D19/D$15*1000*D$14</f>
        <v>0</v>
      </c>
      <c r="F19" s="17">
        <v>0</v>
      </c>
      <c r="G19" s="16">
        <f>F19/F$15*1000*F$14</f>
        <v>0</v>
      </c>
      <c r="H19" s="19">
        <f>LARGE((C19,E19,G19),1)</f>
        <v>0</v>
      </c>
      <c r="I19" s="68">
        <v>0</v>
      </c>
    </row>
    <row r="20" spans="1:9" ht="13.5">
      <c r="A20" s="52" t="s">
        <v>108</v>
      </c>
      <c r="B20" s="17">
        <v>0</v>
      </c>
      <c r="C20" s="16">
        <f>B20/B$15*1000*B$14</f>
        <v>0</v>
      </c>
      <c r="D20" s="17">
        <v>0</v>
      </c>
      <c r="E20" s="16">
        <f>D20/D$15*1000*D$14</f>
        <v>0</v>
      </c>
      <c r="F20" s="17">
        <v>0</v>
      </c>
      <c r="G20" s="16">
        <f>F20/F$15*1000*F$14</f>
        <v>0</v>
      </c>
      <c r="H20" s="19">
        <f>LARGE((C20,E20,G20),1)</f>
        <v>0</v>
      </c>
      <c r="I20" s="68">
        <v>0</v>
      </c>
    </row>
  </sheetData>
  <sheetProtection/>
  <mergeCells count="8">
    <mergeCell ref="B10:C10"/>
    <mergeCell ref="B13:C13"/>
    <mergeCell ref="D13:E13"/>
    <mergeCell ref="F13:G13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B32" sqref="B32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110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49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>
        <v>40558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36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0</v>
      </c>
      <c r="E14" s="10"/>
      <c r="F14" s="12">
        <v>0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30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42</v>
      </c>
    </row>
    <row r="17" spans="1:9" ht="13.5">
      <c r="A17" s="90" t="s">
        <v>26</v>
      </c>
      <c r="B17" s="17">
        <v>12.48</v>
      </c>
      <c r="C17" s="16">
        <f>B17/B$15*1000*B$14</f>
        <v>520.0000000000001</v>
      </c>
      <c r="D17" s="17">
        <v>0</v>
      </c>
      <c r="E17" s="16">
        <f>D17/D$15*1000*D$14</f>
        <v>0</v>
      </c>
      <c r="F17" s="17">
        <v>0</v>
      </c>
      <c r="G17" s="16">
        <f>F17/F$15*1000*F$14</f>
        <v>0</v>
      </c>
      <c r="H17" s="19">
        <f>LARGE((C17,E17,G17),1)</f>
        <v>520.0000000000001</v>
      </c>
      <c r="I17" s="68">
        <v>24</v>
      </c>
    </row>
    <row r="18" spans="1:9" ht="13.5">
      <c r="A18" s="91" t="s">
        <v>27</v>
      </c>
      <c r="B18" s="17">
        <v>0</v>
      </c>
      <c r="C18" s="16">
        <f>B18/B$15*1000*B$14</f>
        <v>0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0</v>
      </c>
      <c r="I18" s="68">
        <v>0</v>
      </c>
    </row>
    <row r="19" spans="1:9" ht="13.5">
      <c r="A19" s="52" t="s">
        <v>107</v>
      </c>
      <c r="B19" s="17">
        <v>0</v>
      </c>
      <c r="C19" s="16">
        <f>B19/B$15*1000*B$14</f>
        <v>0</v>
      </c>
      <c r="D19" s="17">
        <v>0</v>
      </c>
      <c r="E19" s="16">
        <f>D19/D$15*1000*D$14</f>
        <v>0</v>
      </c>
      <c r="F19" s="17">
        <v>0</v>
      </c>
      <c r="G19" s="16">
        <f>F19/F$15*1000*F$14</f>
        <v>0</v>
      </c>
      <c r="H19" s="19">
        <f>LARGE((C19,E19,G19),1)</f>
        <v>0</v>
      </c>
      <c r="I19" s="68">
        <v>0</v>
      </c>
    </row>
    <row r="20" spans="1:9" ht="13.5">
      <c r="A20" s="52" t="s">
        <v>108</v>
      </c>
      <c r="B20" s="17">
        <v>0</v>
      </c>
      <c r="C20" s="16">
        <f>B20/B$15*1000*B$14</f>
        <v>0</v>
      </c>
      <c r="D20" s="17">
        <v>0</v>
      </c>
      <c r="E20" s="16">
        <f>D20/D$15*1000*D$14</f>
        <v>0</v>
      </c>
      <c r="F20" s="17">
        <v>0</v>
      </c>
      <c r="G20" s="16">
        <f>F20/F$15*1000*F$14</f>
        <v>0</v>
      </c>
      <c r="H20" s="19">
        <f>LARGE((C20,E20,G20),1)</f>
        <v>0</v>
      </c>
      <c r="I20" s="68">
        <v>0</v>
      </c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I37" sqref="I37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1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5">
      <c r="A7" s="179"/>
    </row>
    <row r="8" spans="1:8" ht="15">
      <c r="A8" s="3" t="s">
        <v>13</v>
      </c>
      <c r="B8" s="4" t="s">
        <v>38</v>
      </c>
      <c r="C8" s="4"/>
      <c r="D8" s="4"/>
      <c r="E8" s="4"/>
      <c r="F8" s="1"/>
      <c r="G8" s="1"/>
      <c r="H8" s="1"/>
    </row>
    <row r="9" spans="1:8" ht="15">
      <c r="A9" s="3" t="s">
        <v>0</v>
      </c>
      <c r="B9" s="5" t="s">
        <v>55</v>
      </c>
      <c r="C9" s="5"/>
      <c r="D9" s="5"/>
      <c r="E9" s="5"/>
      <c r="F9" s="1"/>
      <c r="G9" s="1"/>
      <c r="H9" s="1"/>
    </row>
    <row r="10" spans="1:8" ht="15">
      <c r="A10" s="3" t="s">
        <v>16</v>
      </c>
      <c r="B10" s="185">
        <v>40566</v>
      </c>
      <c r="C10" s="185"/>
      <c r="D10" s="6"/>
      <c r="E10" s="6"/>
      <c r="F10" s="39"/>
      <c r="G10" s="39"/>
      <c r="H10" s="39"/>
    </row>
    <row r="11" spans="1:3" ht="15">
      <c r="A11" s="3" t="s">
        <v>14</v>
      </c>
      <c r="B11" s="5" t="s">
        <v>30</v>
      </c>
      <c r="C11" s="6"/>
    </row>
    <row r="12" spans="1:3" ht="15">
      <c r="A12" s="3" t="s">
        <v>20</v>
      </c>
      <c r="B12" s="8" t="s">
        <v>31</v>
      </c>
      <c r="C12" s="9"/>
    </row>
    <row r="13" spans="1:9" ht="15">
      <c r="A13" s="7" t="s">
        <v>15</v>
      </c>
      <c r="B13" s="28" t="s">
        <v>2</v>
      </c>
      <c r="C13" s="29"/>
      <c r="D13" s="28" t="s">
        <v>2</v>
      </c>
      <c r="E13" s="29"/>
      <c r="F13" s="28" t="s">
        <v>1</v>
      </c>
      <c r="G13" s="29"/>
      <c r="H13" s="30"/>
      <c r="I13" s="66" t="s">
        <v>90</v>
      </c>
    </row>
    <row r="14" spans="1:9" ht="15">
      <c r="A14" s="7" t="s">
        <v>19</v>
      </c>
      <c r="B14" s="12">
        <v>0.5</v>
      </c>
      <c r="C14" s="10"/>
      <c r="D14" s="12">
        <v>0.75</v>
      </c>
      <c r="E14" s="10"/>
      <c r="F14" s="12">
        <v>0.75</v>
      </c>
      <c r="G14" s="10"/>
      <c r="H14" s="31" t="s">
        <v>22</v>
      </c>
      <c r="I14" s="69" t="s">
        <v>88</v>
      </c>
    </row>
    <row r="15" spans="1:9" ht="15">
      <c r="A15" s="7" t="s">
        <v>17</v>
      </c>
      <c r="B15" s="13">
        <v>40.52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9</v>
      </c>
    </row>
    <row r="17" spans="1:9" ht="15">
      <c r="A17" s="51" t="s">
        <v>113</v>
      </c>
      <c r="B17" s="15">
        <v>40.52</v>
      </c>
      <c r="C17" s="16">
        <f>B17/B$15*1000*B$14</f>
        <v>500</v>
      </c>
      <c r="D17" s="15">
        <v>0</v>
      </c>
      <c r="E17" s="16">
        <f>D17/D$15*1000*D$14</f>
        <v>0</v>
      </c>
      <c r="F17" s="15">
        <v>0</v>
      </c>
      <c r="G17" s="15">
        <v>0</v>
      </c>
      <c r="H17" s="18">
        <f>LARGE((C17,E17,G17),1)</f>
        <v>500</v>
      </c>
      <c r="I17" s="68">
        <v>1</v>
      </c>
    </row>
    <row r="18" spans="1:9" ht="15">
      <c r="A18" s="51" t="s">
        <v>114</v>
      </c>
      <c r="B18" s="15">
        <v>30.49</v>
      </c>
      <c r="C18" s="16">
        <f aca="true" t="shared" si="0" ref="C18:C25">B18/B$15*1000*B$14</f>
        <v>376.2339585389931</v>
      </c>
      <c r="D18" s="15">
        <v>0</v>
      </c>
      <c r="E18" s="16">
        <f aca="true" t="shared" si="1" ref="E18:E25">D18/D$15*1000*D$14</f>
        <v>0</v>
      </c>
      <c r="F18" s="15">
        <v>0</v>
      </c>
      <c r="G18" s="15">
        <v>0</v>
      </c>
      <c r="H18" s="18">
        <f>LARGE((C18,E18,G18),1)</f>
        <v>376.2339585389931</v>
      </c>
      <c r="I18" s="68">
        <v>2</v>
      </c>
    </row>
    <row r="19" spans="1:9" ht="15">
      <c r="A19" s="51" t="s">
        <v>115</v>
      </c>
      <c r="B19" s="15">
        <v>27.2</v>
      </c>
      <c r="C19" s="16">
        <f t="shared" si="0"/>
        <v>335.6367226061204</v>
      </c>
      <c r="D19" s="15">
        <v>0</v>
      </c>
      <c r="E19" s="16">
        <f t="shared" si="1"/>
        <v>0</v>
      </c>
      <c r="F19" s="15">
        <v>0</v>
      </c>
      <c r="G19" s="15">
        <v>0</v>
      </c>
      <c r="H19" s="18">
        <f>LARGE((C19,E19,G19),1)</f>
        <v>335.6367226061204</v>
      </c>
      <c r="I19" s="68">
        <v>3</v>
      </c>
    </row>
    <row r="20" spans="1:9" ht="15">
      <c r="A20" s="51" t="s">
        <v>116</v>
      </c>
      <c r="B20" s="15">
        <v>20.15</v>
      </c>
      <c r="C20" s="16">
        <f t="shared" si="0"/>
        <v>248.64264560710757</v>
      </c>
      <c r="D20" s="15">
        <v>0</v>
      </c>
      <c r="E20" s="16">
        <f t="shared" si="1"/>
        <v>0</v>
      </c>
      <c r="F20" s="15">
        <v>0</v>
      </c>
      <c r="G20" s="15">
        <v>0</v>
      </c>
      <c r="H20" s="18">
        <f>LARGE((C20,E20,G20),1)</f>
        <v>248.64264560710757</v>
      </c>
      <c r="I20" s="68">
        <v>4</v>
      </c>
    </row>
    <row r="21" spans="1:9" ht="15">
      <c r="A21" s="51" t="s">
        <v>117</v>
      </c>
      <c r="B21" s="15">
        <v>14.5</v>
      </c>
      <c r="C21" s="16">
        <f t="shared" si="0"/>
        <v>178.923988153998</v>
      </c>
      <c r="D21" s="15">
        <v>0</v>
      </c>
      <c r="E21" s="16">
        <f t="shared" si="1"/>
        <v>0</v>
      </c>
      <c r="F21" s="15">
        <v>0</v>
      </c>
      <c r="G21" s="15">
        <v>0</v>
      </c>
      <c r="H21" s="18">
        <f>LARGE((C21,E21,G21),1)</f>
        <v>178.923988153998</v>
      </c>
      <c r="I21" s="68">
        <v>5</v>
      </c>
    </row>
    <row r="22" spans="1:9" ht="15">
      <c r="A22" s="51" t="s">
        <v>118</v>
      </c>
      <c r="B22" s="15">
        <v>9.19</v>
      </c>
      <c r="C22" s="16">
        <f t="shared" si="0"/>
        <v>113.40078973346495</v>
      </c>
      <c r="D22" s="15">
        <v>0</v>
      </c>
      <c r="E22" s="16">
        <f t="shared" si="1"/>
        <v>0</v>
      </c>
      <c r="F22" s="15">
        <v>0</v>
      </c>
      <c r="G22" s="15">
        <v>0</v>
      </c>
      <c r="H22" s="18">
        <f>LARGE((C22,E22,G22),1)</f>
        <v>113.40078973346495</v>
      </c>
      <c r="I22" s="68">
        <v>6</v>
      </c>
    </row>
    <row r="23" spans="1:9" ht="15">
      <c r="A23" s="51" t="s">
        <v>119</v>
      </c>
      <c r="B23" s="15">
        <v>2.38</v>
      </c>
      <c r="C23" s="16">
        <f t="shared" si="0"/>
        <v>29.368213228035536</v>
      </c>
      <c r="D23" s="15">
        <v>0</v>
      </c>
      <c r="E23" s="16">
        <f t="shared" si="1"/>
        <v>0</v>
      </c>
      <c r="F23" s="15">
        <v>0</v>
      </c>
      <c r="G23" s="15">
        <v>0</v>
      </c>
      <c r="H23" s="18">
        <f>LARGE((C23,E23,G23),1)</f>
        <v>29.368213228035536</v>
      </c>
      <c r="I23" s="68">
        <v>7</v>
      </c>
    </row>
    <row r="24" spans="1:9" ht="15">
      <c r="A24" s="51" t="s">
        <v>120</v>
      </c>
      <c r="B24" s="15">
        <v>1.64</v>
      </c>
      <c r="C24" s="16">
        <f t="shared" si="0"/>
        <v>20.23692003948667</v>
      </c>
      <c r="D24" s="15">
        <v>0</v>
      </c>
      <c r="E24" s="16">
        <f t="shared" si="1"/>
        <v>0</v>
      </c>
      <c r="F24" s="15">
        <v>0</v>
      </c>
      <c r="G24" s="15">
        <v>0</v>
      </c>
      <c r="H24" s="18">
        <f>LARGE((C24,E24,G24),1)</f>
        <v>20.23692003948667</v>
      </c>
      <c r="I24" s="68">
        <v>8</v>
      </c>
    </row>
    <row r="25" spans="1:9" ht="15">
      <c r="A25" s="51" t="s">
        <v>121</v>
      </c>
      <c r="B25" s="15">
        <v>0.59</v>
      </c>
      <c r="C25" s="16">
        <f t="shared" si="0"/>
        <v>7.2803553800592296</v>
      </c>
      <c r="D25" s="15">
        <v>0</v>
      </c>
      <c r="E25" s="16">
        <f t="shared" si="1"/>
        <v>0</v>
      </c>
      <c r="F25" s="15">
        <v>0</v>
      </c>
      <c r="G25" s="15">
        <v>0</v>
      </c>
      <c r="H25" s="18">
        <f>LARGE((C25,E25,G25),1)</f>
        <v>7.2803553800592296</v>
      </c>
      <c r="I25" s="68">
        <v>9</v>
      </c>
    </row>
    <row r="26" spans="1:9" ht="15">
      <c r="A26" s="51" t="s">
        <v>122</v>
      </c>
      <c r="B26" s="15">
        <v>0</v>
      </c>
      <c r="C26" s="16">
        <v>0</v>
      </c>
      <c r="D26" s="15">
        <v>0</v>
      </c>
      <c r="E26" s="16">
        <v>0</v>
      </c>
      <c r="F26" s="15">
        <v>0</v>
      </c>
      <c r="G26" s="15">
        <v>0</v>
      </c>
      <c r="H26" s="18">
        <v>0</v>
      </c>
      <c r="I26" s="68"/>
    </row>
    <row r="27" spans="1:9" ht="15">
      <c r="A27" s="51" t="s">
        <v>123</v>
      </c>
      <c r="B27" s="15">
        <v>0</v>
      </c>
      <c r="C27" s="16">
        <v>0</v>
      </c>
      <c r="D27" s="15">
        <v>0</v>
      </c>
      <c r="E27" s="16">
        <v>0</v>
      </c>
      <c r="F27" s="15">
        <v>0</v>
      </c>
      <c r="G27" s="15">
        <v>0</v>
      </c>
      <c r="H27" s="18">
        <v>0</v>
      </c>
      <c r="I27" s="68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D26" sqref="D2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110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29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>
        <v>40566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30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111</v>
      </c>
      <c r="E13" s="29"/>
      <c r="F13" s="28" t="s">
        <v>112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03">
        <v>1.275</v>
      </c>
      <c r="E14" s="10"/>
      <c r="F14" s="12">
        <v>1.3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79.28</v>
      </c>
      <c r="C15" s="11"/>
      <c r="D15" s="13">
        <v>1</v>
      </c>
      <c r="E15" s="11"/>
      <c r="F15" s="13">
        <v>1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48</v>
      </c>
    </row>
    <row r="17" spans="1:9" ht="13.5">
      <c r="A17" s="51" t="s">
        <v>26</v>
      </c>
      <c r="B17" s="17">
        <v>62.96</v>
      </c>
      <c r="C17" s="16">
        <f>B17/B$15*1000*B$14</f>
        <v>992.6841574167508</v>
      </c>
      <c r="D17" s="17">
        <v>0</v>
      </c>
      <c r="E17" s="16">
        <f>D17/D$15*1000*D$14</f>
        <v>0</v>
      </c>
      <c r="F17" s="17">
        <v>0</v>
      </c>
      <c r="G17" s="16">
        <f>F17/F$15*1000*F$14</f>
        <v>0</v>
      </c>
      <c r="H17" s="19">
        <f>LARGE((C17,E17,G17),1)</f>
        <v>992.6841574167508</v>
      </c>
      <c r="I17" s="68">
        <v>18</v>
      </c>
    </row>
    <row r="18" spans="1:9" ht="13.5">
      <c r="A18" s="52" t="s">
        <v>27</v>
      </c>
      <c r="B18" s="17">
        <v>47.56</v>
      </c>
      <c r="C18" s="16">
        <f>B18/B$15*1000*B$14</f>
        <v>749.8738647830475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749.8738647830475</v>
      </c>
      <c r="I18" s="68">
        <v>45</v>
      </c>
    </row>
    <row r="19" spans="1:9" ht="13.5">
      <c r="A19" s="52" t="s">
        <v>100</v>
      </c>
      <c r="B19" s="17">
        <v>0</v>
      </c>
      <c r="C19" s="16">
        <f>B19/B$15*1000*B$14</f>
        <v>0</v>
      </c>
      <c r="D19" s="17">
        <v>0</v>
      </c>
      <c r="E19" s="16">
        <f>D19/D$15*1000*D$14</f>
        <v>0</v>
      </c>
      <c r="F19" s="17">
        <v>0</v>
      </c>
      <c r="G19" s="16">
        <f>F19/F$15*1000*F$14</f>
        <v>0</v>
      </c>
      <c r="H19" s="19">
        <f>LARGE((C19,E19,G19),1)</f>
        <v>0</v>
      </c>
      <c r="I19" s="68">
        <v>0</v>
      </c>
    </row>
    <row r="20" spans="1:9" ht="13.5">
      <c r="A20" s="52" t="s">
        <v>100</v>
      </c>
      <c r="B20" s="17">
        <v>0</v>
      </c>
      <c r="C20" s="16">
        <f>B20/B$15*1000*B$14</f>
        <v>0</v>
      </c>
      <c r="D20" s="17">
        <v>0</v>
      </c>
      <c r="E20" s="16">
        <f>D20/D$15*1000*D$14</f>
        <v>0</v>
      </c>
      <c r="F20" s="17">
        <v>0</v>
      </c>
      <c r="G20" s="16">
        <f>F20/F$15*1000*F$14</f>
        <v>0</v>
      </c>
      <c r="H20" s="19">
        <f>LARGE((C20,E20,G20),1)</f>
        <v>0</v>
      </c>
      <c r="I20" s="68">
        <v>0</v>
      </c>
    </row>
    <row r="21" ht="13.5">
      <c r="I21" s="68">
        <v>0</v>
      </c>
    </row>
    <row r="22" ht="13.5">
      <c r="I22" s="68">
        <v>0</v>
      </c>
    </row>
    <row r="23" ht="13.5">
      <c r="I23" s="68">
        <v>0</v>
      </c>
    </row>
    <row r="24" ht="13.5">
      <c r="I24" s="68">
        <v>0</v>
      </c>
    </row>
    <row r="25" ht="13.5">
      <c r="I25" s="68">
        <v>0</v>
      </c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E27" sqref="E2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ht="12.75">
      <c r="A1" s="179"/>
    </row>
    <row r="2" spans="1:6" ht="12.75">
      <c r="A2" s="179"/>
      <c r="B2" s="182" t="s">
        <v>8</v>
      </c>
      <c r="C2" s="182"/>
      <c r="D2" s="182"/>
      <c r="E2" s="182"/>
      <c r="F2" s="182"/>
    </row>
    <row r="3" spans="1:4" ht="12.75">
      <c r="A3" s="179"/>
      <c r="D3" s="65" t="s">
        <v>47</v>
      </c>
    </row>
    <row r="4" spans="1:6" ht="12.75">
      <c r="A4" s="179"/>
      <c r="B4" s="182" t="s">
        <v>18</v>
      </c>
      <c r="C4" s="182"/>
      <c r="D4" s="182"/>
      <c r="E4" s="182"/>
      <c r="F4" s="182"/>
    </row>
    <row r="5" ht="12.75">
      <c r="A5" s="179"/>
    </row>
    <row r="6" spans="1:3" ht="12.75">
      <c r="A6" s="179"/>
      <c r="B6" s="180"/>
      <c r="C6" s="181"/>
    </row>
    <row r="7" ht="12.75">
      <c r="A7" s="179"/>
    </row>
    <row r="8" spans="1:12" ht="15" customHeight="1">
      <c r="A8" s="3" t="s">
        <v>13</v>
      </c>
      <c r="B8" s="4" t="s">
        <v>110</v>
      </c>
      <c r="C8" s="4"/>
      <c r="D8" s="4"/>
      <c r="E8" s="4"/>
      <c r="F8" s="1"/>
      <c r="G8" s="1"/>
      <c r="H8" s="1"/>
      <c r="J8" s="39"/>
      <c r="K8" s="39"/>
      <c r="L8" s="40"/>
    </row>
    <row r="9" spans="1:12" ht="15" customHeight="1">
      <c r="A9" s="3" t="s">
        <v>0</v>
      </c>
      <c r="B9" s="5" t="s">
        <v>29</v>
      </c>
      <c r="C9" s="5"/>
      <c r="D9" s="5"/>
      <c r="E9" s="5"/>
      <c r="F9" s="1"/>
      <c r="G9" s="1"/>
      <c r="H9" s="1"/>
      <c r="J9" s="39"/>
      <c r="K9" s="39"/>
      <c r="L9" s="40"/>
    </row>
    <row r="10" spans="1:12" ht="15" customHeight="1">
      <c r="A10" s="3" t="s">
        <v>16</v>
      </c>
      <c r="B10" s="185" t="s">
        <v>33</v>
      </c>
      <c r="C10" s="185"/>
      <c r="D10" s="6"/>
      <c r="E10" s="6"/>
      <c r="F10" s="39"/>
      <c r="G10" s="39"/>
      <c r="H10" s="39"/>
      <c r="J10" s="39"/>
      <c r="K10" s="39"/>
      <c r="L10" s="40"/>
    </row>
    <row r="11" spans="1:3" ht="15" customHeight="1">
      <c r="A11" s="3" t="s">
        <v>14</v>
      </c>
      <c r="B11" s="5" t="s">
        <v>36</v>
      </c>
      <c r="C11" s="6"/>
    </row>
    <row r="12" spans="1:3" ht="15" customHeight="1">
      <c r="A12" s="3" t="s">
        <v>20</v>
      </c>
      <c r="B12" s="8" t="s">
        <v>31</v>
      </c>
      <c r="C12" s="9"/>
    </row>
    <row r="13" spans="1:9" ht="15" customHeight="1">
      <c r="A13" s="7" t="s">
        <v>15</v>
      </c>
      <c r="B13" s="28" t="s">
        <v>2</v>
      </c>
      <c r="C13" s="29"/>
      <c r="D13" s="28" t="s">
        <v>21</v>
      </c>
      <c r="E13" s="29"/>
      <c r="F13" s="28" t="s">
        <v>1</v>
      </c>
      <c r="G13" s="29"/>
      <c r="H13" s="30"/>
      <c r="I13" s="66" t="s">
        <v>90</v>
      </c>
    </row>
    <row r="14" spans="1:9" ht="15" customHeight="1">
      <c r="A14" s="7" t="s">
        <v>19</v>
      </c>
      <c r="B14" s="12">
        <v>1.25</v>
      </c>
      <c r="C14" s="10"/>
      <c r="D14" s="12">
        <v>0</v>
      </c>
      <c r="E14" s="10"/>
      <c r="F14" s="12">
        <v>0.8</v>
      </c>
      <c r="G14" s="10"/>
      <c r="H14" s="31" t="s">
        <v>22</v>
      </c>
      <c r="I14" s="69" t="s">
        <v>88</v>
      </c>
    </row>
    <row r="15" spans="1:9" ht="15" customHeight="1">
      <c r="A15" s="7" t="s">
        <v>17</v>
      </c>
      <c r="B15" s="13">
        <v>30</v>
      </c>
      <c r="C15" s="11"/>
      <c r="D15" s="13">
        <v>1</v>
      </c>
      <c r="E15" s="11"/>
      <c r="F15" s="13">
        <v>30</v>
      </c>
      <c r="G15" s="11"/>
      <c r="H15" s="31" t="s">
        <v>23</v>
      </c>
      <c r="I15" s="69" t="s">
        <v>89</v>
      </c>
    </row>
    <row r="16" spans="1:9" ht="13.5">
      <c r="A16" s="7"/>
      <c r="B16" s="14" t="s">
        <v>5</v>
      </c>
      <c r="C16" s="14" t="s">
        <v>4</v>
      </c>
      <c r="D16" s="14" t="s">
        <v>5</v>
      </c>
      <c r="E16" s="14" t="s">
        <v>4</v>
      </c>
      <c r="F16" s="14" t="s">
        <v>5</v>
      </c>
      <c r="G16" s="14" t="s">
        <v>4</v>
      </c>
      <c r="H16" s="32" t="s">
        <v>4</v>
      </c>
      <c r="I16" s="67">
        <v>44</v>
      </c>
    </row>
    <row r="17" spans="1:9" ht="13.5">
      <c r="A17" s="51" t="s">
        <v>26</v>
      </c>
      <c r="B17" s="15">
        <v>0</v>
      </c>
      <c r="C17" s="16">
        <f>B17/B$15*1000*B$14</f>
        <v>0</v>
      </c>
      <c r="D17" s="15">
        <v>0</v>
      </c>
      <c r="E17" s="16">
        <f>D17/D$15*1000*D$14</f>
        <v>0</v>
      </c>
      <c r="F17" s="15">
        <v>26.04</v>
      </c>
      <c r="G17" s="16">
        <f>F17/F$15*1000*F$14</f>
        <v>694.4000000000001</v>
      </c>
      <c r="H17" s="18">
        <f>LARGE((C17,E17,G17),1)</f>
        <v>694.4000000000001</v>
      </c>
      <c r="I17" s="68">
        <v>8</v>
      </c>
    </row>
    <row r="18" spans="1:9" ht="13.5">
      <c r="A18" s="52" t="s">
        <v>27</v>
      </c>
      <c r="B18" s="17">
        <v>0</v>
      </c>
      <c r="C18" s="16">
        <f>B18/B$15*1000*B$14</f>
        <v>0</v>
      </c>
      <c r="D18" s="17">
        <v>0</v>
      </c>
      <c r="E18" s="16">
        <f>D18/D$15*1000*D$14</f>
        <v>0</v>
      </c>
      <c r="F18" s="17">
        <v>0</v>
      </c>
      <c r="G18" s="16">
        <f>F18/F$15*1000*F$14</f>
        <v>0</v>
      </c>
      <c r="H18" s="19">
        <f>LARGE((C18,E18,G18),1)</f>
        <v>0</v>
      </c>
      <c r="I18" s="68">
        <v>0</v>
      </c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2014-03-01T22:20:02Z</cp:lastPrinted>
  <dcterms:created xsi:type="dcterms:W3CDTF">2012-03-02T21:02:09Z</dcterms:created>
  <dcterms:modified xsi:type="dcterms:W3CDTF">2017-06-21T22:57:59Z</dcterms:modified>
  <cp:category/>
  <cp:version/>
  <cp:contentType/>
  <cp:contentStatus/>
</cp:coreProperties>
</file>