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2023-24 Canada Cup Selection Rankings based on 2022-23 Ontario Ranking Lists/"/>
    </mc:Choice>
  </mc:AlternateContent>
  <xr:revisionPtr revIDLastSave="0" documentId="13_ncr:1_{D052906C-AFDE-714F-8299-0AAA760D7E2A}" xr6:coauthVersionLast="47" xr6:coauthVersionMax="47" xr10:uidLastSave="{00000000-0000-0000-0000-000000000000}"/>
  <bookViews>
    <workbookView xWindow="500" yWindow="500" windowWidth="27800" windowHeight="15980" tabRatio="1000" xr2:uid="{00000000-000D-0000-FFFF-FFFF00000000}"/>
  </bookViews>
  <sheets>
    <sheet name="Ontario Rankings" sheetId="1" r:id="rId1"/>
    <sheet name="Finish Order" sheetId="71" r:id="rId2"/>
    <sheet name="TT Only" sheetId="129" r:id="rId3"/>
    <sheet name="FIS Apex MO-1" sheetId="4" r:id="rId4"/>
    <sheet name="FIS Apex MO-2" sheetId="121" r:id="rId5"/>
    <sheet name="NorAm Apex MO" sheetId="104" r:id="rId6"/>
    <sheet name="NorAm Apex DM" sheetId="105" r:id="rId7"/>
    <sheet name="TT BV1" sheetId="106" r:id="rId8"/>
    <sheet name="CC Canyon MO" sheetId="107" r:id="rId9"/>
    <sheet name="CC Canyon DM" sheetId="108" r:id="rId10"/>
    <sheet name="TT BV2" sheetId="109" r:id="rId11"/>
    <sheet name="TT BV3" sheetId="110" r:id="rId12"/>
    <sheet name="NorAm Deer Valley MO" sheetId="111" r:id="rId13"/>
    <sheet name="NorAm Deer Valley DM" sheetId="112" r:id="rId14"/>
    <sheet name="Freestyerlz Fest - Fortune" sheetId="114" r:id="rId15"/>
    <sheet name="Freestylerz Fest - Calabogie" sheetId="115" r:id="rId16"/>
    <sheet name="TT Camp Fortune" sheetId="116" r:id="rId17"/>
    <sheet name="TT Prov CF MO" sheetId="117" r:id="rId18"/>
    <sheet name="TT Prov CF DM" sheetId="118" r:id="rId19"/>
    <sheet name="CWG MO" sheetId="113" r:id="rId20"/>
    <sheet name="CWG DM" sheetId="119" r:id="rId21"/>
    <sheet name="NorAm VSC MO" sheetId="103" r:id="rId22"/>
    <sheet name="NorAm VSC DM" sheetId="120" r:id="rId23"/>
    <sheet name="NA Stratton MO" sheetId="122" r:id="rId24"/>
    <sheet name="NA Stratton DM" sheetId="123" r:id="rId25"/>
    <sheet name="JrNats MO" sheetId="124" r:id="rId26"/>
    <sheet name="CC Caledon MO" sheetId="125" r:id="rId27"/>
    <sheet name="CC Caledon DM" sheetId="126" r:id="rId28"/>
    <sheet name="SrNats VSC MO" sheetId="127" r:id="rId29"/>
    <sheet name="SrNats VSC DM" sheetId="128" r:id="rId30"/>
  </sheets>
  <definedNames>
    <definedName name="_xlnm.Print_Titles" localSheetId="0">'Ontario Rankings'!$E:$E,'Ontario Rankings'!$1:$5</definedName>
    <definedName name="_xlnm.Print_Titles" localSheetId="2">'TT Only'!$E:$E,'TT Only'!$1:$5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L41" i="1" l="1"/>
  <c r="AK41" i="1"/>
  <c r="AJ41" i="1"/>
  <c r="AI41" i="1"/>
  <c r="AH41" i="1"/>
  <c r="AG41" i="1"/>
  <c r="AF41" i="1"/>
  <c r="AE41" i="1"/>
  <c r="AD41" i="1"/>
  <c r="AC41" i="1"/>
  <c r="AB41" i="1"/>
  <c r="Z41" i="1"/>
  <c r="Y41" i="1"/>
  <c r="X41" i="1"/>
  <c r="W41" i="1"/>
  <c r="V41" i="1"/>
  <c r="U41" i="1"/>
  <c r="T41" i="1"/>
  <c r="S41" i="1"/>
  <c r="R41" i="1"/>
  <c r="Q41" i="1"/>
  <c r="O41" i="1"/>
  <c r="AL40" i="1"/>
  <c r="AK40" i="1"/>
  <c r="AJ40" i="1"/>
  <c r="AI40" i="1"/>
  <c r="AH40" i="1"/>
  <c r="AG40" i="1"/>
  <c r="AF40" i="1"/>
  <c r="AE40" i="1"/>
  <c r="AD40" i="1"/>
  <c r="AC40" i="1"/>
  <c r="AB40" i="1"/>
  <c r="Z40" i="1"/>
  <c r="Y40" i="1"/>
  <c r="X40" i="1"/>
  <c r="W40" i="1"/>
  <c r="V40" i="1"/>
  <c r="U40" i="1"/>
  <c r="T40" i="1"/>
  <c r="S40" i="1"/>
  <c r="R40" i="1"/>
  <c r="Q40" i="1"/>
  <c r="O40" i="1"/>
  <c r="AE10" i="71"/>
  <c r="AD10" i="71"/>
  <c r="AC10" i="71"/>
  <c r="AB10" i="71"/>
  <c r="AA10" i="71"/>
  <c r="Z10" i="71"/>
  <c r="Y10" i="71"/>
  <c r="X10" i="71"/>
  <c r="W10" i="71"/>
  <c r="V10" i="71"/>
  <c r="U10" i="71"/>
  <c r="T10" i="71"/>
  <c r="S10" i="71"/>
  <c r="R10" i="71"/>
  <c r="Q10" i="71"/>
  <c r="P10" i="71"/>
  <c r="O10" i="71"/>
  <c r="N10" i="71"/>
  <c r="M10" i="71"/>
  <c r="L10" i="71"/>
  <c r="K10" i="71"/>
  <c r="J10" i="71"/>
  <c r="I10" i="71"/>
  <c r="H10" i="71"/>
  <c r="G10" i="71"/>
  <c r="AE45" i="71"/>
  <c r="AD45" i="71"/>
  <c r="AC45" i="71"/>
  <c r="AB45" i="71"/>
  <c r="AA45" i="71"/>
  <c r="Z45" i="71"/>
  <c r="Y45" i="71"/>
  <c r="X45" i="71"/>
  <c r="W45" i="71"/>
  <c r="V45" i="71"/>
  <c r="U45" i="71"/>
  <c r="T45" i="71"/>
  <c r="S45" i="71"/>
  <c r="R45" i="71"/>
  <c r="Q45" i="71"/>
  <c r="P45" i="71"/>
  <c r="O45" i="71"/>
  <c r="N45" i="71"/>
  <c r="M45" i="71"/>
  <c r="L45" i="71"/>
  <c r="K45" i="71"/>
  <c r="J45" i="71"/>
  <c r="I45" i="71"/>
  <c r="H45" i="71"/>
  <c r="G45" i="71"/>
  <c r="AE44" i="71"/>
  <c r="AD44" i="71"/>
  <c r="AC44" i="71"/>
  <c r="AB44" i="71"/>
  <c r="AA44" i="71"/>
  <c r="Z44" i="71"/>
  <c r="Y44" i="71"/>
  <c r="X44" i="71"/>
  <c r="W44" i="71"/>
  <c r="V44" i="71"/>
  <c r="U44" i="71"/>
  <c r="T44" i="71"/>
  <c r="S44" i="71"/>
  <c r="R44" i="71"/>
  <c r="Q44" i="71"/>
  <c r="P44" i="71"/>
  <c r="O44" i="71"/>
  <c r="N44" i="71"/>
  <c r="M44" i="71"/>
  <c r="L44" i="71"/>
  <c r="K44" i="71"/>
  <c r="J44" i="71"/>
  <c r="I44" i="71"/>
  <c r="H44" i="71"/>
  <c r="G44" i="71"/>
  <c r="AE43" i="71"/>
  <c r="AD43" i="71"/>
  <c r="AC43" i="71"/>
  <c r="AB43" i="71"/>
  <c r="AA43" i="71"/>
  <c r="Z43" i="71"/>
  <c r="Y43" i="71"/>
  <c r="X43" i="71"/>
  <c r="W43" i="71"/>
  <c r="V43" i="71"/>
  <c r="U43" i="71"/>
  <c r="T43" i="71"/>
  <c r="S43" i="71"/>
  <c r="R43" i="71"/>
  <c r="Q43" i="71"/>
  <c r="P43" i="71"/>
  <c r="O43" i="71"/>
  <c r="N43" i="71"/>
  <c r="M43" i="71"/>
  <c r="L43" i="71"/>
  <c r="K43" i="71"/>
  <c r="J43" i="71"/>
  <c r="I43" i="71"/>
  <c r="H43" i="71"/>
  <c r="G43" i="71"/>
  <c r="AE42" i="71"/>
  <c r="AD42" i="71"/>
  <c r="AC42" i="71"/>
  <c r="AB42" i="71"/>
  <c r="AA42" i="71"/>
  <c r="Z42" i="71"/>
  <c r="Y42" i="71"/>
  <c r="X42" i="71"/>
  <c r="W42" i="71"/>
  <c r="V42" i="71"/>
  <c r="U42" i="71"/>
  <c r="T42" i="71"/>
  <c r="S42" i="71"/>
  <c r="R42" i="71"/>
  <c r="Q42" i="71"/>
  <c r="P42" i="71"/>
  <c r="O42" i="71"/>
  <c r="N42" i="71"/>
  <c r="M42" i="71"/>
  <c r="L42" i="71"/>
  <c r="K42" i="71"/>
  <c r="J42" i="71"/>
  <c r="I42" i="71"/>
  <c r="H42" i="71"/>
  <c r="G42" i="71"/>
  <c r="AE41" i="71"/>
  <c r="AD41" i="71"/>
  <c r="AC41" i="71"/>
  <c r="AB41" i="71"/>
  <c r="AA41" i="71"/>
  <c r="Z41" i="71"/>
  <c r="Y41" i="71"/>
  <c r="X41" i="71"/>
  <c r="W41" i="71"/>
  <c r="V41" i="71"/>
  <c r="U41" i="71"/>
  <c r="T41" i="71"/>
  <c r="S41" i="71"/>
  <c r="R41" i="71"/>
  <c r="Q41" i="71"/>
  <c r="P41" i="71"/>
  <c r="O41" i="71"/>
  <c r="N41" i="71"/>
  <c r="M41" i="71"/>
  <c r="L41" i="71"/>
  <c r="K41" i="71"/>
  <c r="J41" i="71"/>
  <c r="I41" i="71"/>
  <c r="H41" i="71"/>
  <c r="G41" i="71"/>
  <c r="AE40" i="71"/>
  <c r="AD40" i="71"/>
  <c r="AC40" i="71"/>
  <c r="AB40" i="71"/>
  <c r="AA40" i="71"/>
  <c r="Z40" i="71"/>
  <c r="Y40" i="71"/>
  <c r="X40" i="71"/>
  <c r="W40" i="71"/>
  <c r="V40" i="71"/>
  <c r="U40" i="71"/>
  <c r="T40" i="71"/>
  <c r="S40" i="71"/>
  <c r="R40" i="71"/>
  <c r="Q40" i="71"/>
  <c r="P40" i="71"/>
  <c r="O40" i="71"/>
  <c r="N40" i="71"/>
  <c r="M40" i="71"/>
  <c r="L40" i="71"/>
  <c r="K40" i="71"/>
  <c r="J40" i="71"/>
  <c r="I40" i="71"/>
  <c r="H40" i="71"/>
  <c r="G40" i="71"/>
  <c r="AE39" i="71"/>
  <c r="AD39" i="71"/>
  <c r="AC39" i="71"/>
  <c r="AB39" i="71"/>
  <c r="AA39" i="71"/>
  <c r="Z39" i="71"/>
  <c r="Y39" i="71"/>
  <c r="X39" i="71"/>
  <c r="W39" i="71"/>
  <c r="V39" i="71"/>
  <c r="U39" i="71"/>
  <c r="T39" i="71"/>
  <c r="S39" i="71"/>
  <c r="R39" i="71"/>
  <c r="Q39" i="71"/>
  <c r="P39" i="71"/>
  <c r="O39" i="71"/>
  <c r="N39" i="71"/>
  <c r="M39" i="71"/>
  <c r="L39" i="71"/>
  <c r="K39" i="71"/>
  <c r="J39" i="71"/>
  <c r="I39" i="71"/>
  <c r="H39" i="71"/>
  <c r="G39" i="71"/>
  <c r="AE38" i="71"/>
  <c r="AD38" i="71"/>
  <c r="AC38" i="71"/>
  <c r="AB38" i="71"/>
  <c r="AA38" i="71"/>
  <c r="Z38" i="71"/>
  <c r="Y38" i="71"/>
  <c r="X38" i="71"/>
  <c r="W38" i="71"/>
  <c r="V38" i="71"/>
  <c r="U38" i="71"/>
  <c r="T38" i="71"/>
  <c r="S38" i="71"/>
  <c r="R38" i="71"/>
  <c r="Q38" i="71"/>
  <c r="P38" i="71"/>
  <c r="O38" i="71"/>
  <c r="N38" i="71"/>
  <c r="M38" i="71"/>
  <c r="L38" i="71"/>
  <c r="K38" i="71"/>
  <c r="J38" i="71"/>
  <c r="I38" i="71"/>
  <c r="H38" i="71"/>
  <c r="G38" i="71"/>
  <c r="AE37" i="71"/>
  <c r="AD37" i="71"/>
  <c r="AC37" i="71"/>
  <c r="AB37" i="71"/>
  <c r="AA37" i="71"/>
  <c r="Z37" i="71"/>
  <c r="Y37" i="71"/>
  <c r="X37" i="71"/>
  <c r="W37" i="71"/>
  <c r="V37" i="71"/>
  <c r="U37" i="71"/>
  <c r="T37" i="71"/>
  <c r="S37" i="71"/>
  <c r="R37" i="71"/>
  <c r="Q37" i="71"/>
  <c r="P37" i="71"/>
  <c r="O37" i="71"/>
  <c r="N37" i="71"/>
  <c r="M37" i="71"/>
  <c r="L37" i="71"/>
  <c r="K37" i="71"/>
  <c r="J37" i="71"/>
  <c r="I37" i="71"/>
  <c r="H37" i="71"/>
  <c r="G37" i="71"/>
  <c r="AE36" i="71"/>
  <c r="AD36" i="71"/>
  <c r="AC36" i="71"/>
  <c r="AB36" i="71"/>
  <c r="AA36" i="71"/>
  <c r="Z36" i="71"/>
  <c r="Y36" i="71"/>
  <c r="X36" i="71"/>
  <c r="W36" i="71"/>
  <c r="V36" i="71"/>
  <c r="U36" i="71"/>
  <c r="T36" i="71"/>
  <c r="S36" i="71"/>
  <c r="R36" i="71"/>
  <c r="Q36" i="71"/>
  <c r="P36" i="71"/>
  <c r="O36" i="71"/>
  <c r="N36" i="71"/>
  <c r="M36" i="71"/>
  <c r="L36" i="71"/>
  <c r="K36" i="71"/>
  <c r="J36" i="71"/>
  <c r="I36" i="71"/>
  <c r="H36" i="71"/>
  <c r="G36" i="71"/>
  <c r="AE46" i="71"/>
  <c r="AD46" i="71"/>
  <c r="AC46" i="71"/>
  <c r="AB46" i="71"/>
  <c r="AA46" i="71"/>
  <c r="Z46" i="71"/>
  <c r="Y46" i="71"/>
  <c r="X46" i="71"/>
  <c r="W46" i="71"/>
  <c r="V46" i="71"/>
  <c r="U46" i="71"/>
  <c r="T46" i="71"/>
  <c r="S46" i="71"/>
  <c r="R46" i="71"/>
  <c r="Q46" i="71"/>
  <c r="P46" i="71"/>
  <c r="O46" i="71"/>
  <c r="N46" i="71"/>
  <c r="M46" i="71"/>
  <c r="L46" i="71"/>
  <c r="K46" i="71"/>
  <c r="J46" i="71"/>
  <c r="I46" i="71"/>
  <c r="H46" i="71"/>
  <c r="G46" i="71"/>
  <c r="G12" i="71"/>
  <c r="G13" i="71"/>
  <c r="G14" i="71"/>
  <c r="G15" i="71"/>
  <c r="G16" i="71"/>
  <c r="G17" i="71"/>
  <c r="G18" i="71"/>
  <c r="G19" i="71"/>
  <c r="G20" i="71"/>
  <c r="G21" i="71"/>
  <c r="G22" i="71"/>
  <c r="G23" i="71"/>
  <c r="G24" i="71"/>
  <c r="G25" i="71"/>
  <c r="G26" i="71"/>
  <c r="G27" i="71"/>
  <c r="G28" i="71"/>
  <c r="G29" i="71"/>
  <c r="G30" i="71"/>
  <c r="G31" i="71"/>
  <c r="G32" i="71"/>
  <c r="G33" i="71"/>
  <c r="G34" i="71"/>
  <c r="G35" i="71"/>
  <c r="S39" i="129"/>
  <c r="R39" i="129"/>
  <c r="Q39" i="129"/>
  <c r="P39" i="129"/>
  <c r="O39" i="129"/>
  <c r="N39" i="129"/>
  <c r="S36" i="129"/>
  <c r="R36" i="129"/>
  <c r="Q36" i="129"/>
  <c r="P36" i="129"/>
  <c r="O36" i="129"/>
  <c r="N36" i="129"/>
  <c r="S35" i="129"/>
  <c r="R35" i="129"/>
  <c r="Q35" i="129"/>
  <c r="P35" i="129"/>
  <c r="O35" i="129"/>
  <c r="N35" i="129"/>
  <c r="S34" i="129"/>
  <c r="R34" i="129"/>
  <c r="Q34" i="129"/>
  <c r="P34" i="129"/>
  <c r="O34" i="129"/>
  <c r="N34" i="129"/>
  <c r="S33" i="129"/>
  <c r="R33" i="129"/>
  <c r="Q33" i="129"/>
  <c r="P33" i="129"/>
  <c r="O33" i="129"/>
  <c r="N33" i="129"/>
  <c r="S32" i="129"/>
  <c r="R32" i="129"/>
  <c r="Q32" i="129"/>
  <c r="P32" i="129"/>
  <c r="O32" i="129"/>
  <c r="N32" i="129"/>
  <c r="S31" i="129"/>
  <c r="R31" i="129"/>
  <c r="Q31" i="129"/>
  <c r="P31" i="129"/>
  <c r="O31" i="129"/>
  <c r="N31" i="129"/>
  <c r="S30" i="129"/>
  <c r="R30" i="129"/>
  <c r="Q30" i="129"/>
  <c r="P30" i="129"/>
  <c r="O30" i="129"/>
  <c r="N30" i="129"/>
  <c r="S28" i="129"/>
  <c r="R28" i="129"/>
  <c r="Q28" i="129"/>
  <c r="P28" i="129"/>
  <c r="O28" i="129"/>
  <c r="N28" i="129"/>
  <c r="S27" i="129"/>
  <c r="R27" i="129"/>
  <c r="Q27" i="129"/>
  <c r="P27" i="129"/>
  <c r="O27" i="129"/>
  <c r="N27" i="129"/>
  <c r="S26" i="129"/>
  <c r="R26" i="129"/>
  <c r="Q26" i="129"/>
  <c r="P26" i="129"/>
  <c r="O26" i="129"/>
  <c r="N26" i="129"/>
  <c r="S29" i="129"/>
  <c r="R29" i="129"/>
  <c r="Q29" i="129"/>
  <c r="P29" i="129"/>
  <c r="O29" i="129"/>
  <c r="N29" i="129"/>
  <c r="S23" i="129"/>
  <c r="R23" i="129"/>
  <c r="Q23" i="129"/>
  <c r="P23" i="129"/>
  <c r="O23" i="129"/>
  <c r="N23" i="129"/>
  <c r="S24" i="129"/>
  <c r="R24" i="129"/>
  <c r="Q24" i="129"/>
  <c r="P24" i="129"/>
  <c r="O24" i="129"/>
  <c r="N24" i="129"/>
  <c r="S21" i="129"/>
  <c r="R21" i="129"/>
  <c r="Q21" i="129"/>
  <c r="P21" i="129"/>
  <c r="O21" i="129"/>
  <c r="N21" i="129"/>
  <c r="S13" i="129"/>
  <c r="R13" i="129"/>
  <c r="Q13" i="129"/>
  <c r="P13" i="129"/>
  <c r="O13" i="129"/>
  <c r="N13" i="129"/>
  <c r="S11" i="129"/>
  <c r="R11" i="129"/>
  <c r="Q11" i="129"/>
  <c r="P11" i="129"/>
  <c r="O11" i="129"/>
  <c r="N11" i="129"/>
  <c r="S12" i="129"/>
  <c r="R12" i="129"/>
  <c r="Q12" i="129"/>
  <c r="P12" i="129"/>
  <c r="O12" i="129"/>
  <c r="N12" i="129"/>
  <c r="S20" i="129"/>
  <c r="R20" i="129"/>
  <c r="Q20" i="129"/>
  <c r="P20" i="129"/>
  <c r="O20" i="129"/>
  <c r="N20" i="129"/>
  <c r="S22" i="129"/>
  <c r="R22" i="129"/>
  <c r="Q22" i="129"/>
  <c r="P22" i="129"/>
  <c r="O22" i="129"/>
  <c r="N22" i="129"/>
  <c r="S17" i="129"/>
  <c r="R17" i="129"/>
  <c r="Q17" i="129"/>
  <c r="P17" i="129"/>
  <c r="O17" i="129"/>
  <c r="N17" i="129"/>
  <c r="S19" i="129"/>
  <c r="R19" i="129"/>
  <c r="Q19" i="129"/>
  <c r="P19" i="129"/>
  <c r="O19" i="129"/>
  <c r="N19" i="129"/>
  <c r="S16" i="129"/>
  <c r="R16" i="129"/>
  <c r="Q16" i="129"/>
  <c r="P16" i="129"/>
  <c r="O16" i="129"/>
  <c r="N16" i="129"/>
  <c r="S10" i="129"/>
  <c r="R10" i="129"/>
  <c r="Q10" i="129"/>
  <c r="P10" i="129"/>
  <c r="O10" i="129"/>
  <c r="N10" i="129"/>
  <c r="S14" i="129"/>
  <c r="R14" i="129"/>
  <c r="Q14" i="129"/>
  <c r="P14" i="129"/>
  <c r="O14" i="129"/>
  <c r="N14" i="129"/>
  <c r="S9" i="129"/>
  <c r="R9" i="129"/>
  <c r="Q9" i="129"/>
  <c r="P9" i="129"/>
  <c r="O9" i="129"/>
  <c r="N9" i="129"/>
  <c r="S18" i="129"/>
  <c r="R18" i="129"/>
  <c r="Q18" i="129"/>
  <c r="P18" i="129"/>
  <c r="O18" i="129"/>
  <c r="N18" i="129"/>
  <c r="S15" i="129"/>
  <c r="R15" i="129"/>
  <c r="Q15" i="129"/>
  <c r="P15" i="129"/>
  <c r="O15" i="129"/>
  <c r="N15" i="129"/>
  <c r="S7" i="129"/>
  <c r="R7" i="129"/>
  <c r="Q7" i="129"/>
  <c r="P7" i="129"/>
  <c r="O7" i="129"/>
  <c r="N7" i="129"/>
  <c r="S8" i="129"/>
  <c r="R8" i="129"/>
  <c r="Q8" i="129"/>
  <c r="P8" i="129"/>
  <c r="O8" i="129"/>
  <c r="N8" i="129"/>
  <c r="S25" i="129"/>
  <c r="R25" i="129"/>
  <c r="Q25" i="129"/>
  <c r="P25" i="129"/>
  <c r="O25" i="129"/>
  <c r="N25" i="129"/>
  <c r="S37" i="129"/>
  <c r="R37" i="129"/>
  <c r="Q37" i="129"/>
  <c r="P37" i="129"/>
  <c r="O37" i="129"/>
  <c r="N37" i="129"/>
  <c r="S41" i="129"/>
  <c r="R41" i="129"/>
  <c r="Q41" i="129"/>
  <c r="P41" i="129"/>
  <c r="O41" i="129"/>
  <c r="N41" i="129"/>
  <c r="S6" i="129"/>
  <c r="R6" i="129"/>
  <c r="Q6" i="129"/>
  <c r="P6" i="129"/>
  <c r="O6" i="129"/>
  <c r="N6" i="129"/>
  <c r="S40" i="129"/>
  <c r="R40" i="129"/>
  <c r="Q40" i="129"/>
  <c r="P40" i="129"/>
  <c r="O40" i="129"/>
  <c r="N40" i="129"/>
  <c r="S38" i="129"/>
  <c r="R38" i="129"/>
  <c r="Q38" i="129"/>
  <c r="P38" i="129"/>
  <c r="O38" i="129"/>
  <c r="N38" i="129"/>
  <c r="AE35" i="71"/>
  <c r="AD35" i="71"/>
  <c r="AE34" i="71"/>
  <c r="AD34" i="71"/>
  <c r="AE33" i="71"/>
  <c r="AD33" i="71"/>
  <c r="AE32" i="71"/>
  <c r="AD32" i="71"/>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D12" i="71"/>
  <c r="AE7" i="71"/>
  <c r="AD7" i="71"/>
  <c r="AD11" i="71" s="1"/>
  <c r="AC7" i="71"/>
  <c r="AB7" i="71"/>
  <c r="AB9" i="71" s="1"/>
  <c r="AC35" i="71"/>
  <c r="AB35" i="71"/>
  <c r="AC34" i="71"/>
  <c r="AB34" i="71"/>
  <c r="AC33" i="71"/>
  <c r="AB33" i="71"/>
  <c r="AC32" i="71"/>
  <c r="AB32" i="71"/>
  <c r="AC31" i="71"/>
  <c r="AB31" i="71"/>
  <c r="AC30" i="71"/>
  <c r="AB30" i="71"/>
  <c r="AC29" i="71"/>
  <c r="AB29" i="71"/>
  <c r="AC28" i="71"/>
  <c r="AB28" i="71"/>
  <c r="AC27" i="71"/>
  <c r="AB27" i="71"/>
  <c r="AC26" i="71"/>
  <c r="AB26" i="71"/>
  <c r="AC25" i="71"/>
  <c r="AB25" i="71"/>
  <c r="AC24" i="71"/>
  <c r="AB24" i="71"/>
  <c r="AC23" i="71"/>
  <c r="AB23" i="71"/>
  <c r="AC22" i="71"/>
  <c r="AB22" i="71"/>
  <c r="AC21" i="71"/>
  <c r="AB21" i="71"/>
  <c r="AC20" i="71"/>
  <c r="AB20" i="71"/>
  <c r="AC19" i="71"/>
  <c r="AB19" i="71"/>
  <c r="AC18" i="71"/>
  <c r="AB18" i="71"/>
  <c r="AC17" i="71"/>
  <c r="AB17" i="71"/>
  <c r="AC16" i="71"/>
  <c r="AB16" i="71"/>
  <c r="AC15" i="71"/>
  <c r="AB15" i="71"/>
  <c r="AC14" i="71"/>
  <c r="AB14" i="71"/>
  <c r="AC13" i="71"/>
  <c r="AB13" i="71"/>
  <c r="AC12" i="71"/>
  <c r="AB12" i="71"/>
  <c r="AB11" i="71"/>
  <c r="AC9" i="71"/>
  <c r="AB8" i="71"/>
  <c r="AC11" i="71"/>
  <c r="AL29" i="1"/>
  <c r="AK29" i="1"/>
  <c r="AL28" i="1"/>
  <c r="AK28" i="1"/>
  <c r="AL45" i="1"/>
  <c r="AK45" i="1"/>
  <c r="AL44" i="1"/>
  <c r="AK44" i="1"/>
  <c r="AL43" i="1"/>
  <c r="AK43" i="1"/>
  <c r="AL42" i="1"/>
  <c r="AK42" i="1"/>
  <c r="AL35" i="1"/>
  <c r="AK35" i="1"/>
  <c r="AL27" i="1"/>
  <c r="AK27" i="1"/>
  <c r="AL26" i="1"/>
  <c r="AK26" i="1"/>
  <c r="AL25" i="1"/>
  <c r="AK25" i="1"/>
  <c r="AL24" i="1"/>
  <c r="AK24" i="1"/>
  <c r="AL23" i="1"/>
  <c r="AK23" i="1"/>
  <c r="AL39" i="1"/>
  <c r="AK39" i="1"/>
  <c r="AL34" i="1"/>
  <c r="AK34" i="1"/>
  <c r="AL22" i="1"/>
  <c r="AK22" i="1"/>
  <c r="AL21" i="1"/>
  <c r="AK21" i="1"/>
  <c r="AL20" i="1"/>
  <c r="AK20" i="1"/>
  <c r="AL19" i="1"/>
  <c r="AK19" i="1"/>
  <c r="AL18" i="1"/>
  <c r="AK18" i="1"/>
  <c r="AL17" i="1"/>
  <c r="AK17" i="1"/>
  <c r="AL16" i="1"/>
  <c r="AK16" i="1"/>
  <c r="AL15" i="1"/>
  <c r="AK15" i="1"/>
  <c r="AL14" i="1"/>
  <c r="AK14" i="1"/>
  <c r="AL13" i="1"/>
  <c r="AK13" i="1"/>
  <c r="AL12" i="1"/>
  <c r="AK12" i="1"/>
  <c r="AL11" i="1"/>
  <c r="AK11" i="1"/>
  <c r="AL10" i="1"/>
  <c r="AK10" i="1"/>
  <c r="AL9" i="1"/>
  <c r="AK9" i="1"/>
  <c r="AL38" i="1"/>
  <c r="AK38" i="1"/>
  <c r="AL8" i="1"/>
  <c r="AK8" i="1"/>
  <c r="AL37" i="1"/>
  <c r="AK37" i="1"/>
  <c r="AL7" i="1"/>
  <c r="AK7" i="1"/>
  <c r="AL6" i="1"/>
  <c r="AJ29" i="1"/>
  <c r="AI29" i="1"/>
  <c r="AJ28" i="1"/>
  <c r="AI28" i="1"/>
  <c r="AJ45" i="1"/>
  <c r="AI45" i="1"/>
  <c r="AJ44" i="1"/>
  <c r="AI44" i="1"/>
  <c r="AJ43" i="1"/>
  <c r="AI43" i="1"/>
  <c r="AJ42" i="1"/>
  <c r="AI42" i="1"/>
  <c r="AJ35" i="1"/>
  <c r="AI35" i="1"/>
  <c r="AJ27" i="1"/>
  <c r="AI27" i="1"/>
  <c r="AJ26" i="1"/>
  <c r="AI26" i="1"/>
  <c r="AJ25" i="1"/>
  <c r="AI25" i="1"/>
  <c r="AJ24" i="1"/>
  <c r="AI24" i="1"/>
  <c r="AJ23" i="1"/>
  <c r="AI23" i="1"/>
  <c r="AJ39" i="1"/>
  <c r="AI39" i="1"/>
  <c r="AJ34" i="1"/>
  <c r="AI34" i="1"/>
  <c r="AJ22" i="1"/>
  <c r="AI22" i="1"/>
  <c r="AJ21" i="1"/>
  <c r="AI21" i="1"/>
  <c r="AJ20" i="1"/>
  <c r="AI20" i="1"/>
  <c r="AJ19" i="1"/>
  <c r="AI19" i="1"/>
  <c r="AJ18" i="1"/>
  <c r="AI18" i="1"/>
  <c r="AJ17" i="1"/>
  <c r="AI17" i="1"/>
  <c r="AJ16" i="1"/>
  <c r="AI16" i="1"/>
  <c r="AJ15" i="1"/>
  <c r="AI15" i="1"/>
  <c r="AJ14" i="1"/>
  <c r="AI14" i="1"/>
  <c r="AJ13" i="1"/>
  <c r="AI13" i="1"/>
  <c r="AJ12" i="1"/>
  <c r="AI12" i="1"/>
  <c r="AJ11" i="1"/>
  <c r="AI11" i="1"/>
  <c r="AJ10" i="1"/>
  <c r="AI10" i="1"/>
  <c r="AJ9" i="1"/>
  <c r="AI9" i="1"/>
  <c r="AJ38" i="1"/>
  <c r="AI38" i="1"/>
  <c r="AJ8" i="1"/>
  <c r="AI8" i="1"/>
  <c r="AJ37" i="1"/>
  <c r="AI37" i="1"/>
  <c r="AJ7" i="1"/>
  <c r="AI7" i="1"/>
  <c r="AJ6" i="1"/>
  <c r="AI6" i="1"/>
  <c r="G21" i="128"/>
  <c r="E21" i="128"/>
  <c r="C21" i="128"/>
  <c r="H21" i="128" s="1"/>
  <c r="G20" i="128"/>
  <c r="H20" i="128" s="1"/>
  <c r="E20" i="128"/>
  <c r="C20" i="128"/>
  <c r="G19" i="128"/>
  <c r="E19" i="128"/>
  <c r="C19" i="128"/>
  <c r="H19" i="128" s="1"/>
  <c r="G18" i="128"/>
  <c r="E18" i="128"/>
  <c r="C18" i="128"/>
  <c r="G17" i="128"/>
  <c r="E17" i="128"/>
  <c r="C17" i="128"/>
  <c r="H17" i="128" s="1"/>
  <c r="G21" i="127"/>
  <c r="E21" i="127"/>
  <c r="C21" i="127"/>
  <c r="H21" i="127" s="1"/>
  <c r="G20" i="127"/>
  <c r="E20" i="127"/>
  <c r="C20" i="127"/>
  <c r="H20" i="127" s="1"/>
  <c r="G19" i="127"/>
  <c r="E19" i="127"/>
  <c r="C19" i="127"/>
  <c r="G18" i="127"/>
  <c r="E18" i="127"/>
  <c r="C18" i="127"/>
  <c r="G17" i="127"/>
  <c r="E17" i="127"/>
  <c r="C17" i="127"/>
  <c r="E35" i="124"/>
  <c r="C35" i="124"/>
  <c r="H35" i="124" s="1"/>
  <c r="AH25" i="1" s="1"/>
  <c r="C31" i="124"/>
  <c r="E31" i="124"/>
  <c r="H31" i="124"/>
  <c r="E25" i="124"/>
  <c r="C25" i="124"/>
  <c r="AA7" i="71"/>
  <c r="AA11" i="71" s="1"/>
  <c r="AA35" i="71"/>
  <c r="AA34" i="71"/>
  <c r="AA33" i="71"/>
  <c r="AA32" i="71"/>
  <c r="AA31" i="71"/>
  <c r="AA30" i="71"/>
  <c r="AA29" i="71"/>
  <c r="AA28" i="71"/>
  <c r="AA27" i="71"/>
  <c r="AA26" i="71"/>
  <c r="AA25" i="71"/>
  <c r="AA24" i="71"/>
  <c r="AA23" i="71"/>
  <c r="AA22" i="71"/>
  <c r="AA21" i="71"/>
  <c r="AA20" i="71"/>
  <c r="AA19" i="71"/>
  <c r="AA18" i="71"/>
  <c r="AA17" i="71"/>
  <c r="AA16" i="71"/>
  <c r="AA15" i="71"/>
  <c r="AA14" i="71"/>
  <c r="AA13" i="71"/>
  <c r="AA12" i="71"/>
  <c r="AH29" i="1"/>
  <c r="AH28" i="1"/>
  <c r="AH45" i="1"/>
  <c r="AH44" i="1"/>
  <c r="AH43" i="1"/>
  <c r="AH42" i="1"/>
  <c r="AH35" i="1"/>
  <c r="AH27" i="1"/>
  <c r="AH26" i="1"/>
  <c r="AH39" i="1"/>
  <c r="AH34" i="1"/>
  <c r="AH37" i="1"/>
  <c r="AH6" i="1"/>
  <c r="E23" i="125"/>
  <c r="C23" i="125"/>
  <c r="H23" i="125" s="1"/>
  <c r="G34" i="126"/>
  <c r="G33" i="126"/>
  <c r="G31" i="126"/>
  <c r="G30" i="126"/>
  <c r="G29" i="126"/>
  <c r="G28" i="126"/>
  <c r="G27" i="126"/>
  <c r="G26" i="126"/>
  <c r="G25" i="126"/>
  <c r="G24" i="126"/>
  <c r="G23" i="126"/>
  <c r="G22" i="126"/>
  <c r="G21" i="126"/>
  <c r="G20" i="126"/>
  <c r="G19" i="126"/>
  <c r="G18" i="126"/>
  <c r="H34" i="126"/>
  <c r="E34" i="126"/>
  <c r="C34" i="126"/>
  <c r="E33" i="126"/>
  <c r="C33" i="126"/>
  <c r="E31" i="126"/>
  <c r="C31" i="126"/>
  <c r="E30" i="126"/>
  <c r="C30" i="126"/>
  <c r="E29" i="126"/>
  <c r="C29" i="126"/>
  <c r="H29" i="126" s="1"/>
  <c r="E28" i="126"/>
  <c r="C28" i="126"/>
  <c r="E27" i="126"/>
  <c r="C27" i="126"/>
  <c r="E26" i="126"/>
  <c r="C26" i="126"/>
  <c r="E25" i="126"/>
  <c r="C25" i="126"/>
  <c r="H25" i="126" s="1"/>
  <c r="E24" i="126"/>
  <c r="C24" i="126"/>
  <c r="E23" i="126"/>
  <c r="C23" i="126"/>
  <c r="E22" i="126"/>
  <c r="C22" i="126"/>
  <c r="E21" i="126"/>
  <c r="C21" i="126"/>
  <c r="E20" i="126"/>
  <c r="C20" i="126"/>
  <c r="E19" i="126"/>
  <c r="C19" i="126"/>
  <c r="E18" i="126"/>
  <c r="C18" i="126"/>
  <c r="G17" i="126"/>
  <c r="E17" i="126"/>
  <c r="C17" i="126"/>
  <c r="E24" i="125"/>
  <c r="C24" i="125"/>
  <c r="H34" i="125"/>
  <c r="E34" i="125"/>
  <c r="C34" i="125"/>
  <c r="H33" i="125"/>
  <c r="E33" i="125"/>
  <c r="C33" i="125"/>
  <c r="E32" i="125"/>
  <c r="C32" i="125"/>
  <c r="E31" i="125"/>
  <c r="C31" i="125"/>
  <c r="E30" i="125"/>
  <c r="C30" i="125"/>
  <c r="H30" i="125" s="1"/>
  <c r="E29" i="125"/>
  <c r="C29" i="125"/>
  <c r="E28" i="125"/>
  <c r="C28" i="125"/>
  <c r="E27" i="125"/>
  <c r="C27" i="125"/>
  <c r="H27" i="125" s="1"/>
  <c r="E26" i="125"/>
  <c r="C26" i="125"/>
  <c r="E25" i="125"/>
  <c r="C25" i="125"/>
  <c r="H25" i="125" s="1"/>
  <c r="E22" i="125"/>
  <c r="C22" i="125"/>
  <c r="E21" i="125"/>
  <c r="C21" i="125"/>
  <c r="H21" i="125" s="1"/>
  <c r="E20" i="125"/>
  <c r="C20" i="125"/>
  <c r="E19" i="125"/>
  <c r="C19" i="125"/>
  <c r="E18" i="125"/>
  <c r="C18" i="125"/>
  <c r="G17" i="125"/>
  <c r="E17" i="125"/>
  <c r="C17" i="125"/>
  <c r="Z35" i="71"/>
  <c r="Y35" i="71"/>
  <c r="X35" i="71"/>
  <c r="W35" i="71"/>
  <c r="Z34" i="71"/>
  <c r="Y34" i="71"/>
  <c r="X34" i="71"/>
  <c r="W34" i="71"/>
  <c r="Z33" i="71"/>
  <c r="Y33" i="71"/>
  <c r="X33" i="71"/>
  <c r="W33" i="71"/>
  <c r="Z32" i="71"/>
  <c r="Y32" i="71"/>
  <c r="X32" i="71"/>
  <c r="W32" i="71"/>
  <c r="Z31" i="71"/>
  <c r="Y31" i="71"/>
  <c r="X31" i="71"/>
  <c r="W31" i="71"/>
  <c r="Z30" i="71"/>
  <c r="Y30" i="71"/>
  <c r="X30" i="71"/>
  <c r="W30" i="71"/>
  <c r="Z29" i="71"/>
  <c r="Y29" i="71"/>
  <c r="X29" i="71"/>
  <c r="W29" i="71"/>
  <c r="Z28" i="71"/>
  <c r="Y28" i="71"/>
  <c r="X28" i="71"/>
  <c r="W28" i="71"/>
  <c r="Z27" i="71"/>
  <c r="Y27" i="71"/>
  <c r="X27" i="71"/>
  <c r="W27" i="71"/>
  <c r="Z26" i="71"/>
  <c r="Y26" i="71"/>
  <c r="X26" i="71"/>
  <c r="W26" i="71"/>
  <c r="Z25" i="71"/>
  <c r="Y25" i="71"/>
  <c r="X25" i="71"/>
  <c r="W25" i="71"/>
  <c r="Z24" i="71"/>
  <c r="Y24" i="71"/>
  <c r="X24" i="71"/>
  <c r="W24" i="71"/>
  <c r="Z23" i="71"/>
  <c r="Y23" i="71"/>
  <c r="X23" i="71"/>
  <c r="W23" i="71"/>
  <c r="Z22" i="71"/>
  <c r="Y22" i="71"/>
  <c r="X22" i="71"/>
  <c r="W22" i="71"/>
  <c r="Z21" i="71"/>
  <c r="Y21" i="71"/>
  <c r="X21" i="71"/>
  <c r="W21" i="71"/>
  <c r="Z20" i="71"/>
  <c r="Y20" i="71"/>
  <c r="X20" i="71"/>
  <c r="W20" i="71"/>
  <c r="Z19" i="71"/>
  <c r="Y19" i="71"/>
  <c r="X19" i="71"/>
  <c r="W19" i="71"/>
  <c r="Z18" i="71"/>
  <c r="Y18" i="71"/>
  <c r="X18" i="71"/>
  <c r="W18" i="71"/>
  <c r="Z17" i="71"/>
  <c r="Y17" i="71"/>
  <c r="X17" i="71"/>
  <c r="W17" i="71"/>
  <c r="Z16" i="71"/>
  <c r="Y16" i="71"/>
  <c r="X16" i="71"/>
  <c r="W16" i="71"/>
  <c r="Z15" i="71"/>
  <c r="Y15" i="71"/>
  <c r="X15" i="71"/>
  <c r="W15" i="71"/>
  <c r="Z14" i="71"/>
  <c r="Y14" i="71"/>
  <c r="X14" i="71"/>
  <c r="W14" i="71"/>
  <c r="Z13" i="71"/>
  <c r="Y13" i="71"/>
  <c r="X13" i="71"/>
  <c r="W13" i="71"/>
  <c r="Z12" i="71"/>
  <c r="Y12" i="71"/>
  <c r="X12" i="71"/>
  <c r="Z7" i="71"/>
  <c r="Z11" i="71" s="1"/>
  <c r="Y7" i="71"/>
  <c r="Y11" i="71" s="1"/>
  <c r="X7" i="71"/>
  <c r="X11" i="71" s="1"/>
  <c r="W7" i="71"/>
  <c r="W8" i="71" s="1"/>
  <c r="W12" i="71"/>
  <c r="AG29" i="1"/>
  <c r="AF29" i="1"/>
  <c r="AG28" i="1"/>
  <c r="AF28" i="1"/>
  <c r="AG45" i="1"/>
  <c r="AF45" i="1"/>
  <c r="AG44" i="1"/>
  <c r="AF44" i="1"/>
  <c r="AG43" i="1"/>
  <c r="AF43" i="1"/>
  <c r="AG42" i="1"/>
  <c r="AF42" i="1"/>
  <c r="AG35" i="1"/>
  <c r="AF35" i="1"/>
  <c r="AG27" i="1"/>
  <c r="AF27" i="1"/>
  <c r="AG25" i="1"/>
  <c r="AF25" i="1"/>
  <c r="AG26" i="1"/>
  <c r="AF26" i="1"/>
  <c r="AG39" i="1"/>
  <c r="AF39" i="1"/>
  <c r="AG24" i="1"/>
  <c r="AF24" i="1"/>
  <c r="AG23" i="1"/>
  <c r="AF23" i="1"/>
  <c r="AG20" i="1"/>
  <c r="AF20" i="1"/>
  <c r="AG19" i="1"/>
  <c r="AF19" i="1"/>
  <c r="AG34" i="1"/>
  <c r="AF34" i="1"/>
  <c r="AG22" i="1"/>
  <c r="AF22" i="1"/>
  <c r="AG21" i="1"/>
  <c r="AF21" i="1"/>
  <c r="AG18" i="1"/>
  <c r="AF18" i="1"/>
  <c r="AG17" i="1"/>
  <c r="AF17" i="1"/>
  <c r="AG16" i="1"/>
  <c r="AF16" i="1"/>
  <c r="AG12" i="1"/>
  <c r="AF12" i="1"/>
  <c r="AG14" i="1"/>
  <c r="AF14" i="1"/>
  <c r="AG11" i="1"/>
  <c r="AF11" i="1"/>
  <c r="AG15" i="1"/>
  <c r="AF15" i="1"/>
  <c r="AG9" i="1"/>
  <c r="AF9" i="1"/>
  <c r="AG13" i="1"/>
  <c r="AF13" i="1"/>
  <c r="AG8" i="1"/>
  <c r="AF8" i="1"/>
  <c r="AG38" i="1"/>
  <c r="AF38" i="1"/>
  <c r="AG10" i="1"/>
  <c r="AF10" i="1"/>
  <c r="AG7" i="1"/>
  <c r="AF7" i="1"/>
  <c r="AG37" i="1"/>
  <c r="AF37" i="1"/>
  <c r="AG6" i="1"/>
  <c r="AF6" i="1"/>
  <c r="AE29" i="1"/>
  <c r="AD29" i="1"/>
  <c r="AE28" i="1"/>
  <c r="AD28" i="1"/>
  <c r="AE45" i="1"/>
  <c r="AD45" i="1"/>
  <c r="AE44" i="1"/>
  <c r="AD44" i="1"/>
  <c r="AE43" i="1"/>
  <c r="AD43" i="1"/>
  <c r="AE42" i="1"/>
  <c r="AD42" i="1"/>
  <c r="AE35" i="1"/>
  <c r="AD35" i="1"/>
  <c r="AE27" i="1"/>
  <c r="AD27" i="1"/>
  <c r="AE25" i="1"/>
  <c r="AD25" i="1"/>
  <c r="AE26" i="1"/>
  <c r="AD26" i="1"/>
  <c r="AE23" i="1"/>
  <c r="AD23" i="1"/>
  <c r="AE24" i="1"/>
  <c r="AD24" i="1"/>
  <c r="AE19" i="1"/>
  <c r="AD19" i="1"/>
  <c r="AE39" i="1"/>
  <c r="AD39" i="1"/>
  <c r="AE20" i="1"/>
  <c r="AD20" i="1"/>
  <c r="AE17" i="1"/>
  <c r="AD17" i="1"/>
  <c r="AE12" i="1"/>
  <c r="AD12" i="1"/>
  <c r="AE18" i="1"/>
  <c r="AD18" i="1"/>
  <c r="AE16" i="1"/>
  <c r="AD16" i="1"/>
  <c r="AE11" i="1"/>
  <c r="AD11" i="1"/>
  <c r="AE14" i="1"/>
  <c r="AD14" i="1"/>
  <c r="AE34" i="1"/>
  <c r="AD34" i="1"/>
  <c r="AE21" i="1"/>
  <c r="AD21" i="1"/>
  <c r="AE22" i="1"/>
  <c r="AD22" i="1"/>
  <c r="AE15" i="1"/>
  <c r="AD15" i="1"/>
  <c r="AE13" i="1"/>
  <c r="AD13" i="1"/>
  <c r="AE9" i="1"/>
  <c r="AD9" i="1"/>
  <c r="AE10" i="1"/>
  <c r="AD10" i="1"/>
  <c r="AE8" i="1"/>
  <c r="AD8" i="1"/>
  <c r="AE7" i="1"/>
  <c r="AD7" i="1"/>
  <c r="AE38" i="1"/>
  <c r="AD38" i="1"/>
  <c r="AE37" i="1"/>
  <c r="AD37" i="1"/>
  <c r="AE6" i="1"/>
  <c r="AD6" i="1"/>
  <c r="E37" i="124"/>
  <c r="C37" i="124"/>
  <c r="H37" i="124" s="1"/>
  <c r="AH38" i="1" s="1"/>
  <c r="E36" i="124"/>
  <c r="C36" i="124"/>
  <c r="E34" i="124"/>
  <c r="C34" i="124"/>
  <c r="H34" i="124" s="1"/>
  <c r="AH24" i="1" s="1"/>
  <c r="E33" i="124"/>
  <c r="C33" i="124"/>
  <c r="E32" i="124"/>
  <c r="C32" i="124"/>
  <c r="H32" i="124" s="1"/>
  <c r="AH23" i="1" s="1"/>
  <c r="E30" i="124"/>
  <c r="C30" i="124"/>
  <c r="E29" i="124"/>
  <c r="C29" i="124"/>
  <c r="H29" i="124" s="1"/>
  <c r="AH18" i="1" s="1"/>
  <c r="E28" i="124"/>
  <c r="C28" i="124"/>
  <c r="E27" i="124"/>
  <c r="C27" i="124"/>
  <c r="E26" i="124"/>
  <c r="C26" i="124"/>
  <c r="E24" i="124"/>
  <c r="C24" i="124"/>
  <c r="E23" i="124"/>
  <c r="C23" i="124"/>
  <c r="E22" i="124"/>
  <c r="C22" i="124"/>
  <c r="E21" i="124"/>
  <c r="C21" i="124"/>
  <c r="E20" i="124"/>
  <c r="C20" i="124"/>
  <c r="E19" i="124"/>
  <c r="C19" i="124"/>
  <c r="E18" i="124"/>
  <c r="C18" i="124"/>
  <c r="E17" i="124"/>
  <c r="C17" i="124"/>
  <c r="G20" i="123"/>
  <c r="E20" i="123"/>
  <c r="C20" i="123"/>
  <c r="H20" i="123" s="1"/>
  <c r="G18" i="123"/>
  <c r="E18" i="123"/>
  <c r="C18" i="123"/>
  <c r="H18" i="123" s="1"/>
  <c r="G17" i="123"/>
  <c r="E17" i="123"/>
  <c r="C17" i="123"/>
  <c r="H17" i="123" s="1"/>
  <c r="G19" i="123"/>
  <c r="E19" i="123"/>
  <c r="C19" i="123"/>
  <c r="G20" i="122"/>
  <c r="E20" i="122"/>
  <c r="C20" i="122"/>
  <c r="G18" i="122"/>
  <c r="E18" i="122"/>
  <c r="C18" i="122"/>
  <c r="H18" i="122" s="1"/>
  <c r="G17" i="122"/>
  <c r="H17" i="122" s="1"/>
  <c r="E17" i="122"/>
  <c r="C17" i="122"/>
  <c r="G19" i="122"/>
  <c r="E19" i="122"/>
  <c r="C19" i="122"/>
  <c r="H19" i="122" s="1"/>
  <c r="V7" i="71"/>
  <c r="V11" i="71" s="1"/>
  <c r="V35" i="71"/>
  <c r="V34" i="71"/>
  <c r="V33" i="71"/>
  <c r="V32" i="71"/>
  <c r="V31" i="71"/>
  <c r="V30" i="71"/>
  <c r="V29" i="71"/>
  <c r="V28" i="71"/>
  <c r="V27" i="71"/>
  <c r="V26" i="71"/>
  <c r="V25" i="71"/>
  <c r="V24" i="71"/>
  <c r="V23" i="71"/>
  <c r="V22" i="71"/>
  <c r="V21" i="71"/>
  <c r="V20" i="71"/>
  <c r="V19" i="71"/>
  <c r="V18" i="71"/>
  <c r="V17" i="71"/>
  <c r="V16" i="71"/>
  <c r="V15" i="71"/>
  <c r="V14" i="71"/>
  <c r="V13" i="71"/>
  <c r="V12" i="71"/>
  <c r="H35" i="71"/>
  <c r="H34" i="71"/>
  <c r="H33" i="71"/>
  <c r="H32" i="71"/>
  <c r="H31" i="71"/>
  <c r="H30" i="71"/>
  <c r="H29" i="71"/>
  <c r="H28" i="71"/>
  <c r="H27" i="71"/>
  <c r="H26" i="71"/>
  <c r="H25" i="71"/>
  <c r="H24" i="71"/>
  <c r="H23" i="71"/>
  <c r="H22" i="71"/>
  <c r="H21" i="71"/>
  <c r="H20" i="71"/>
  <c r="H19" i="71"/>
  <c r="H18" i="71"/>
  <c r="H17" i="71"/>
  <c r="H16" i="71"/>
  <c r="H15" i="71"/>
  <c r="H14" i="71"/>
  <c r="H13" i="71"/>
  <c r="H7" i="71"/>
  <c r="H12" i="71"/>
  <c r="O29" i="1"/>
  <c r="O28" i="1"/>
  <c r="O45" i="1"/>
  <c r="O44" i="1"/>
  <c r="O43" i="1"/>
  <c r="O42" i="1"/>
  <c r="O35" i="1"/>
  <c r="O27" i="1"/>
  <c r="O25" i="1"/>
  <c r="O26" i="1"/>
  <c r="O23" i="1"/>
  <c r="O24" i="1"/>
  <c r="O19" i="1"/>
  <c r="O39" i="1"/>
  <c r="O20" i="1"/>
  <c r="O17" i="1"/>
  <c r="O12" i="1"/>
  <c r="O18" i="1"/>
  <c r="O16" i="1"/>
  <c r="O11" i="1"/>
  <c r="O14" i="1"/>
  <c r="O34" i="1"/>
  <c r="O21" i="1"/>
  <c r="O22" i="1"/>
  <c r="O8" i="1"/>
  <c r="O15" i="1"/>
  <c r="O13" i="1"/>
  <c r="O9" i="1"/>
  <c r="O10" i="1"/>
  <c r="O7" i="1"/>
  <c r="O38" i="1"/>
  <c r="O37" i="1"/>
  <c r="O6" i="1"/>
  <c r="E22" i="121"/>
  <c r="C22" i="121"/>
  <c r="H22" i="121" s="1"/>
  <c r="E21" i="121"/>
  <c r="C21" i="121"/>
  <c r="H21" i="121" s="1"/>
  <c r="H20" i="121"/>
  <c r="E20" i="121"/>
  <c r="E19" i="121"/>
  <c r="C19" i="121"/>
  <c r="H19" i="121" s="1"/>
  <c r="E18" i="121"/>
  <c r="C18" i="121"/>
  <c r="H18" i="121" s="1"/>
  <c r="H17" i="121"/>
  <c r="E17" i="121"/>
  <c r="C17" i="121"/>
  <c r="J41" i="1" l="1"/>
  <c r="K40" i="1"/>
  <c r="K41" i="1"/>
  <c r="I40" i="1"/>
  <c r="J40" i="1"/>
  <c r="I41" i="1"/>
  <c r="L41" i="1" s="1"/>
  <c r="K12" i="129"/>
  <c r="K30" i="129"/>
  <c r="K24" i="129"/>
  <c r="K13" i="129"/>
  <c r="J28" i="129"/>
  <c r="K9" i="129"/>
  <c r="K20" i="129"/>
  <c r="K35" i="129"/>
  <c r="I7" i="129"/>
  <c r="K10" i="129"/>
  <c r="K19" i="129"/>
  <c r="K26" i="129"/>
  <c r="I34" i="129"/>
  <c r="K36" i="129"/>
  <c r="J31" i="129"/>
  <c r="I14" i="129"/>
  <c r="K29" i="129"/>
  <c r="K8" i="129"/>
  <c r="K16" i="129"/>
  <c r="J17" i="129"/>
  <c r="J20" i="129"/>
  <c r="I29" i="129"/>
  <c r="K31" i="129"/>
  <c r="J33" i="129"/>
  <c r="J6" i="129"/>
  <c r="K15" i="129"/>
  <c r="J35" i="129"/>
  <c r="J11" i="129"/>
  <c r="J16" i="129"/>
  <c r="J23" i="129"/>
  <c r="I30" i="129"/>
  <c r="J21" i="129"/>
  <c r="K27" i="129"/>
  <c r="K22" i="129"/>
  <c r="J26" i="129"/>
  <c r="K32" i="129"/>
  <c r="K18" i="129"/>
  <c r="J18" i="129"/>
  <c r="I20" i="129"/>
  <c r="I13" i="129"/>
  <c r="K21" i="129"/>
  <c r="I10" i="129"/>
  <c r="I31" i="129"/>
  <c r="J14" i="129"/>
  <c r="I17" i="129"/>
  <c r="I26" i="129"/>
  <c r="J34" i="129"/>
  <c r="K6" i="129"/>
  <c r="J7" i="129"/>
  <c r="I22" i="129"/>
  <c r="I21" i="129"/>
  <c r="I15" i="129"/>
  <c r="I35" i="129"/>
  <c r="I19" i="129"/>
  <c r="K17" i="129"/>
  <c r="I12" i="129"/>
  <c r="K11" i="129"/>
  <c r="I24" i="129"/>
  <c r="K23" i="129"/>
  <c r="I27" i="129"/>
  <c r="I32" i="129"/>
  <c r="K33" i="129"/>
  <c r="I36" i="129"/>
  <c r="I37" i="129"/>
  <c r="I25" i="129"/>
  <c r="I8" i="129"/>
  <c r="K7" i="129"/>
  <c r="I9" i="129"/>
  <c r="K14" i="129"/>
  <c r="I6" i="129"/>
  <c r="J25" i="129"/>
  <c r="J8" i="129"/>
  <c r="J9" i="129"/>
  <c r="J19" i="129"/>
  <c r="J12" i="129"/>
  <c r="J24" i="129"/>
  <c r="J27" i="129"/>
  <c r="J32" i="129"/>
  <c r="J36" i="129"/>
  <c r="I38" i="129"/>
  <c r="I18" i="129"/>
  <c r="I16" i="129"/>
  <c r="J15" i="129"/>
  <c r="J10" i="129"/>
  <c r="J22" i="129"/>
  <c r="J13" i="129"/>
  <c r="J29" i="129"/>
  <c r="J30" i="129"/>
  <c r="I11" i="129"/>
  <c r="I23" i="129"/>
  <c r="I28" i="129"/>
  <c r="I33" i="129"/>
  <c r="I39" i="129"/>
  <c r="H17" i="124"/>
  <c r="AH7" i="1" s="1"/>
  <c r="H28" i="124"/>
  <c r="AH17" i="1" s="1"/>
  <c r="AC8" i="71"/>
  <c r="H18" i="128"/>
  <c r="H19" i="127"/>
  <c r="H17" i="127"/>
  <c r="AK6" i="1" s="1"/>
  <c r="H18" i="127"/>
  <c r="H30" i="124"/>
  <c r="AH19" i="1" s="1"/>
  <c r="H36" i="124"/>
  <c r="AH22" i="1" s="1"/>
  <c r="H19" i="124"/>
  <c r="AH8" i="1" s="1"/>
  <c r="H21" i="124"/>
  <c r="AH9" i="1" s="1"/>
  <c r="H23" i="124"/>
  <c r="AH12" i="1" s="1"/>
  <c r="H18" i="124"/>
  <c r="AH10" i="1" s="1"/>
  <c r="H24" i="124"/>
  <c r="AH14" i="1" s="1"/>
  <c r="H27" i="124"/>
  <c r="AH16" i="1" s="1"/>
  <c r="H25" i="124"/>
  <c r="AH20" i="1" s="1"/>
  <c r="H26" i="124"/>
  <c r="AH15" i="1" s="1"/>
  <c r="H33" i="124"/>
  <c r="AH21" i="1" s="1"/>
  <c r="AD8" i="71"/>
  <c r="AA8" i="71"/>
  <c r="AA9" i="71"/>
  <c r="AD9" i="71"/>
  <c r="H23" i="126"/>
  <c r="H20" i="126"/>
  <c r="H24" i="126"/>
  <c r="H28" i="126"/>
  <c r="H17" i="126"/>
  <c r="H31" i="126"/>
  <c r="H31" i="125"/>
  <c r="H18" i="125"/>
  <c r="H22" i="125"/>
  <c r="H28" i="125"/>
  <c r="H32" i="125"/>
  <c r="H24" i="125"/>
  <c r="H33" i="126"/>
  <c r="H19" i="126"/>
  <c r="H27" i="126"/>
  <c r="H18" i="126"/>
  <c r="H22" i="126"/>
  <c r="H26" i="126"/>
  <c r="H30" i="126"/>
  <c r="H21" i="126"/>
  <c r="H20" i="125"/>
  <c r="H26" i="125"/>
  <c r="H29" i="125"/>
  <c r="H17" i="125"/>
  <c r="H19" i="125"/>
  <c r="W11" i="71"/>
  <c r="X8" i="71"/>
  <c r="Z9" i="71"/>
  <c r="Z8" i="71"/>
  <c r="W9" i="71"/>
  <c r="X9" i="71"/>
  <c r="H19" i="123"/>
  <c r="H20" i="122"/>
  <c r="H22" i="124"/>
  <c r="AH11" i="1" s="1"/>
  <c r="H20" i="124"/>
  <c r="AH13" i="1" s="1"/>
  <c r="V8" i="71"/>
  <c r="V9" i="71"/>
  <c r="Y8" i="71"/>
  <c r="Y9" i="71"/>
  <c r="L40" i="1" l="1"/>
  <c r="L15" i="129"/>
  <c r="L16" i="129"/>
  <c r="L33" i="129"/>
  <c r="L10" i="129"/>
  <c r="L29" i="129"/>
  <c r="L30" i="129"/>
  <c r="L34" i="129"/>
  <c r="L31" i="129"/>
  <c r="L17" i="129"/>
  <c r="L28" i="129"/>
  <c r="L35" i="129"/>
  <c r="L9" i="129"/>
  <c r="L20" i="129"/>
  <c r="L18" i="129"/>
  <c r="L26" i="129"/>
  <c r="L7" i="129"/>
  <c r="L22" i="129"/>
  <c r="L36" i="129"/>
  <c r="L40" i="129"/>
  <c r="L13" i="129"/>
  <c r="L6" i="129"/>
  <c r="L21" i="129"/>
  <c r="L38" i="129"/>
  <c r="L14" i="129"/>
  <c r="L24" i="129"/>
  <c r="L39" i="129"/>
  <c r="L12" i="129"/>
  <c r="L25" i="129"/>
  <c r="L32" i="129"/>
  <c r="L19" i="129"/>
  <c r="L8" i="129"/>
  <c r="L23" i="129"/>
  <c r="L37" i="129"/>
  <c r="L11" i="129"/>
  <c r="L41" i="129"/>
  <c r="L27" i="129"/>
  <c r="G20" i="120"/>
  <c r="E20" i="120"/>
  <c r="C20" i="120"/>
  <c r="H20" i="120" s="1"/>
  <c r="G19" i="120"/>
  <c r="E19" i="120"/>
  <c r="C19" i="120"/>
  <c r="H19" i="120" s="1"/>
  <c r="G18" i="120"/>
  <c r="E18" i="120"/>
  <c r="C18" i="120"/>
  <c r="G17" i="120"/>
  <c r="E17" i="120"/>
  <c r="C17" i="120"/>
  <c r="G20" i="103"/>
  <c r="G19" i="103"/>
  <c r="G18" i="103"/>
  <c r="G17" i="103"/>
  <c r="C20" i="103"/>
  <c r="C17" i="103"/>
  <c r="C19" i="103"/>
  <c r="AC29" i="1"/>
  <c r="AC28" i="1"/>
  <c r="AC45" i="1"/>
  <c r="AC44" i="1"/>
  <c r="AC43" i="1"/>
  <c r="AC42" i="1"/>
  <c r="AC35" i="1"/>
  <c r="AC27" i="1"/>
  <c r="AC25" i="1"/>
  <c r="AC26" i="1"/>
  <c r="AC23" i="1"/>
  <c r="AC24" i="1"/>
  <c r="AC19" i="1"/>
  <c r="AC39" i="1"/>
  <c r="AC20" i="1"/>
  <c r="AC17" i="1"/>
  <c r="AC12" i="1"/>
  <c r="AC18" i="1"/>
  <c r="AC16" i="1"/>
  <c r="AC11" i="1"/>
  <c r="AC14" i="1"/>
  <c r="AC34" i="1"/>
  <c r="AC21" i="1"/>
  <c r="AC22" i="1"/>
  <c r="AC15" i="1"/>
  <c r="AC13" i="1"/>
  <c r="AC9" i="1"/>
  <c r="AC10" i="1"/>
  <c r="AC8" i="1"/>
  <c r="AC7" i="1"/>
  <c r="AC38" i="1"/>
  <c r="AC37" i="1"/>
  <c r="AC6" i="1"/>
  <c r="G18" i="119"/>
  <c r="G17" i="119"/>
  <c r="C17" i="119"/>
  <c r="H21" i="117"/>
  <c r="G18" i="117"/>
  <c r="G17" i="117"/>
  <c r="E19" i="117"/>
  <c r="C17" i="117"/>
  <c r="U35" i="71"/>
  <c r="T35" i="71"/>
  <c r="S35" i="71"/>
  <c r="U34" i="71"/>
  <c r="T34" i="71"/>
  <c r="S34" i="71"/>
  <c r="U33" i="71"/>
  <c r="T33" i="71"/>
  <c r="S33" i="71"/>
  <c r="U32" i="71"/>
  <c r="T32" i="71"/>
  <c r="S32" i="71"/>
  <c r="U31" i="71"/>
  <c r="T31" i="71"/>
  <c r="S31" i="71"/>
  <c r="U30" i="71"/>
  <c r="T30" i="71"/>
  <c r="S30" i="71"/>
  <c r="U29" i="71"/>
  <c r="T29" i="71"/>
  <c r="S29" i="71"/>
  <c r="U28" i="71"/>
  <c r="T28" i="71"/>
  <c r="S28" i="71"/>
  <c r="U27" i="71"/>
  <c r="T27" i="71"/>
  <c r="S27" i="71"/>
  <c r="U26" i="71"/>
  <c r="T26" i="71"/>
  <c r="S26" i="71"/>
  <c r="U25" i="71"/>
  <c r="T25" i="71"/>
  <c r="S25" i="71"/>
  <c r="U24" i="71"/>
  <c r="T24" i="71"/>
  <c r="S24" i="71"/>
  <c r="U23" i="71"/>
  <c r="T23" i="71"/>
  <c r="S23" i="71"/>
  <c r="U22" i="71"/>
  <c r="T22" i="71"/>
  <c r="S22" i="71"/>
  <c r="U21" i="71"/>
  <c r="T21" i="71"/>
  <c r="S21" i="71"/>
  <c r="U20" i="71"/>
  <c r="T20" i="71"/>
  <c r="S20" i="71"/>
  <c r="U19" i="71"/>
  <c r="T19" i="71"/>
  <c r="S19" i="71"/>
  <c r="U18" i="71"/>
  <c r="T18" i="71"/>
  <c r="S18" i="71"/>
  <c r="U17" i="71"/>
  <c r="T17" i="71"/>
  <c r="S17" i="71"/>
  <c r="U16" i="71"/>
  <c r="T16" i="71"/>
  <c r="S16" i="71"/>
  <c r="U15" i="71"/>
  <c r="T15" i="71"/>
  <c r="S15" i="71"/>
  <c r="U14" i="71"/>
  <c r="T14" i="71"/>
  <c r="S14" i="71"/>
  <c r="U13" i="71"/>
  <c r="T13" i="71"/>
  <c r="S13" i="71"/>
  <c r="U12" i="71"/>
  <c r="U7" i="71"/>
  <c r="U11" i="71" s="1"/>
  <c r="T7" i="71"/>
  <c r="T11" i="71" s="1"/>
  <c r="T12" i="71"/>
  <c r="S12" i="71"/>
  <c r="S7" i="71"/>
  <c r="S11" i="71" s="1"/>
  <c r="R7" i="71"/>
  <c r="R11" i="71" s="1"/>
  <c r="R35" i="71"/>
  <c r="R34" i="71"/>
  <c r="R33" i="71"/>
  <c r="R32" i="71"/>
  <c r="R31" i="71"/>
  <c r="R30" i="71"/>
  <c r="R29" i="71"/>
  <c r="R28" i="71"/>
  <c r="R27" i="71"/>
  <c r="R26" i="71"/>
  <c r="R25" i="71"/>
  <c r="R24" i="71"/>
  <c r="R23" i="71"/>
  <c r="R22" i="71"/>
  <c r="R21" i="71"/>
  <c r="R20" i="71"/>
  <c r="R19" i="71"/>
  <c r="R18" i="71"/>
  <c r="R17" i="71"/>
  <c r="R16" i="71"/>
  <c r="R15" i="71"/>
  <c r="R14" i="71"/>
  <c r="R13" i="71"/>
  <c r="R12" i="71"/>
  <c r="Z29" i="1"/>
  <c r="Z28" i="1"/>
  <c r="Z25" i="1"/>
  <c r="Z43" i="1"/>
  <c r="Z45" i="1"/>
  <c r="Z42" i="1"/>
  <c r="Z44" i="1"/>
  <c r="Z35" i="1"/>
  <c r="Z27" i="1"/>
  <c r="Z26" i="1"/>
  <c r="Z23" i="1"/>
  <c r="Z24" i="1"/>
  <c r="Z19" i="1"/>
  <c r="Z39" i="1"/>
  <c r="Z20" i="1"/>
  <c r="Z17" i="1"/>
  <c r="Z12" i="1"/>
  <c r="Z16" i="1"/>
  <c r="Z18" i="1"/>
  <c r="Z14" i="1"/>
  <c r="Z11" i="1"/>
  <c r="Z34" i="1"/>
  <c r="Z21" i="1"/>
  <c r="Z22" i="1"/>
  <c r="Z8" i="1"/>
  <c r="Z15" i="1"/>
  <c r="Z13" i="1"/>
  <c r="Z9" i="1"/>
  <c r="Z10" i="1"/>
  <c r="Z7" i="1"/>
  <c r="Z38" i="1"/>
  <c r="Z37" i="1"/>
  <c r="E18" i="119"/>
  <c r="C18" i="119"/>
  <c r="E17" i="119"/>
  <c r="G17" i="113"/>
  <c r="E18" i="113"/>
  <c r="C18" i="113"/>
  <c r="E17" i="113"/>
  <c r="C17" i="113"/>
  <c r="AB29" i="1"/>
  <c r="AB28" i="1"/>
  <c r="AB25" i="1"/>
  <c r="AB43" i="1"/>
  <c r="AB45" i="1"/>
  <c r="AB42" i="1"/>
  <c r="AB44" i="1"/>
  <c r="AB35" i="1"/>
  <c r="AB27" i="1"/>
  <c r="AB26" i="1"/>
  <c r="AB23" i="1"/>
  <c r="AB24" i="1"/>
  <c r="AB19" i="1"/>
  <c r="AB39" i="1"/>
  <c r="AB20" i="1"/>
  <c r="AB17" i="1"/>
  <c r="AB12" i="1"/>
  <c r="AB16" i="1"/>
  <c r="AB18" i="1"/>
  <c r="AB14" i="1"/>
  <c r="AB11" i="1"/>
  <c r="AB34" i="1"/>
  <c r="AB21" i="1"/>
  <c r="AB22" i="1"/>
  <c r="AB8" i="1"/>
  <c r="AB15" i="1"/>
  <c r="AB13" i="1"/>
  <c r="AB9" i="1"/>
  <c r="AB10" i="1"/>
  <c r="AB7" i="1"/>
  <c r="AB38" i="1"/>
  <c r="AB37" i="1"/>
  <c r="AB6" i="1"/>
  <c r="Y29" i="1"/>
  <c r="Y28" i="1"/>
  <c r="Y25" i="1"/>
  <c r="Y43" i="1"/>
  <c r="Y45" i="1"/>
  <c r="Y42" i="1"/>
  <c r="Y44" i="1"/>
  <c r="Y35" i="1"/>
  <c r="Y27" i="1"/>
  <c r="Y26" i="1"/>
  <c r="Y23" i="1"/>
  <c r="Y24" i="1"/>
  <c r="Y19" i="1"/>
  <c r="Y39" i="1"/>
  <c r="Y20" i="1"/>
  <c r="Y17" i="1"/>
  <c r="Y12" i="1"/>
  <c r="Y16" i="1"/>
  <c r="Y18" i="1"/>
  <c r="Y14" i="1"/>
  <c r="Y11" i="1"/>
  <c r="Y34" i="1"/>
  <c r="Y21" i="1"/>
  <c r="Y22" i="1"/>
  <c r="Y8" i="1"/>
  <c r="Y15" i="1"/>
  <c r="Y13" i="1"/>
  <c r="Y9" i="1"/>
  <c r="Y10" i="1"/>
  <c r="Y7" i="1"/>
  <c r="Y38" i="1"/>
  <c r="Y37" i="1"/>
  <c r="Y6" i="1"/>
  <c r="E40" i="118"/>
  <c r="C40" i="118"/>
  <c r="E39" i="118"/>
  <c r="C39" i="118"/>
  <c r="H39" i="118" s="1"/>
  <c r="E38" i="118"/>
  <c r="C38" i="118"/>
  <c r="H38" i="118" s="1"/>
  <c r="E37" i="118"/>
  <c r="C37" i="118"/>
  <c r="H37" i="118" s="1"/>
  <c r="E36" i="118"/>
  <c r="C36" i="118"/>
  <c r="E35" i="118"/>
  <c r="C35" i="118"/>
  <c r="E34" i="118"/>
  <c r="C34" i="118"/>
  <c r="E33" i="118"/>
  <c r="C33" i="118"/>
  <c r="H33" i="118" s="1"/>
  <c r="E32" i="118"/>
  <c r="C32" i="118"/>
  <c r="E31" i="118"/>
  <c r="C31" i="118"/>
  <c r="E30" i="118"/>
  <c r="C30" i="118"/>
  <c r="H30" i="118" s="1"/>
  <c r="E29" i="118"/>
  <c r="C29" i="118"/>
  <c r="E28" i="118"/>
  <c r="C28" i="118"/>
  <c r="E27" i="118"/>
  <c r="C27" i="118"/>
  <c r="E26" i="118"/>
  <c r="C26" i="118"/>
  <c r="E25" i="118"/>
  <c r="C25" i="118"/>
  <c r="E24" i="118"/>
  <c r="C24" i="118"/>
  <c r="E23" i="118"/>
  <c r="C23" i="118"/>
  <c r="H23" i="118" s="1"/>
  <c r="E22" i="118"/>
  <c r="C22" i="118"/>
  <c r="H22" i="118" s="1"/>
  <c r="E21" i="118"/>
  <c r="C21" i="118"/>
  <c r="E20" i="118"/>
  <c r="C20" i="118"/>
  <c r="E19" i="118"/>
  <c r="C19" i="118"/>
  <c r="E18" i="118"/>
  <c r="C18" i="118"/>
  <c r="E17" i="118"/>
  <c r="C17" i="118"/>
  <c r="E44" i="117"/>
  <c r="C44" i="117"/>
  <c r="H44" i="117" s="1"/>
  <c r="E43" i="117"/>
  <c r="C43" i="117"/>
  <c r="H43" i="117" s="1"/>
  <c r="E42" i="117"/>
  <c r="H42" i="117" s="1"/>
  <c r="C42" i="117"/>
  <c r="E41" i="117"/>
  <c r="C41" i="117"/>
  <c r="E40" i="117"/>
  <c r="C40" i="117"/>
  <c r="H40" i="117" s="1"/>
  <c r="E39" i="117"/>
  <c r="C39" i="117"/>
  <c r="H39" i="117" s="1"/>
  <c r="E38" i="117"/>
  <c r="C38" i="117"/>
  <c r="H38" i="117" s="1"/>
  <c r="E37" i="117"/>
  <c r="C37" i="117"/>
  <c r="H37" i="117" s="1"/>
  <c r="E36" i="117"/>
  <c r="C36" i="117"/>
  <c r="H36" i="117" s="1"/>
  <c r="E35" i="117"/>
  <c r="C35" i="117"/>
  <c r="H35" i="117" s="1"/>
  <c r="E34" i="117"/>
  <c r="H34" i="117" s="1"/>
  <c r="C34" i="117"/>
  <c r="E33" i="117"/>
  <c r="C33" i="117"/>
  <c r="E32" i="117"/>
  <c r="C32" i="117"/>
  <c r="H32" i="117" s="1"/>
  <c r="E31" i="117"/>
  <c r="C31" i="117"/>
  <c r="H31" i="117" s="1"/>
  <c r="E30" i="117"/>
  <c r="C30" i="117"/>
  <c r="E29" i="117"/>
  <c r="C29" i="117"/>
  <c r="E28" i="117"/>
  <c r="C28" i="117"/>
  <c r="H28" i="117" s="1"/>
  <c r="E27" i="117"/>
  <c r="H27" i="117" s="1"/>
  <c r="C27" i="117"/>
  <c r="E26" i="117"/>
  <c r="C26" i="117"/>
  <c r="H26" i="117" s="1"/>
  <c r="E25" i="117"/>
  <c r="C25" i="117"/>
  <c r="H25" i="117" s="1"/>
  <c r="E24" i="117"/>
  <c r="C24" i="117"/>
  <c r="H24" i="117" s="1"/>
  <c r="E23" i="117"/>
  <c r="C23" i="117"/>
  <c r="H23" i="117" s="1"/>
  <c r="E22" i="117"/>
  <c r="C22" i="117"/>
  <c r="E21" i="117"/>
  <c r="C21" i="117"/>
  <c r="E20" i="117"/>
  <c r="C20" i="117"/>
  <c r="H20" i="117" s="1"/>
  <c r="C19" i="117"/>
  <c r="H19" i="117" s="1"/>
  <c r="E18" i="117"/>
  <c r="C18" i="117"/>
  <c r="E17" i="117"/>
  <c r="AE11" i="71"/>
  <c r="E18" i="116"/>
  <c r="G17" i="116"/>
  <c r="E44" i="116"/>
  <c r="C44" i="116"/>
  <c r="H44" i="116" s="1"/>
  <c r="X28" i="1"/>
  <c r="W28" i="1"/>
  <c r="V28" i="1"/>
  <c r="U28" i="1"/>
  <c r="T28" i="1"/>
  <c r="S28" i="1"/>
  <c r="R28" i="1"/>
  <c r="Q28" i="1"/>
  <c r="E43" i="116"/>
  <c r="C43" i="116"/>
  <c r="H43" i="116" s="1"/>
  <c r="E42" i="116"/>
  <c r="C42" i="116"/>
  <c r="H42" i="116" s="1"/>
  <c r="C38" i="116"/>
  <c r="H38" i="116"/>
  <c r="X25" i="1"/>
  <c r="W25" i="1"/>
  <c r="V25" i="1"/>
  <c r="U25" i="1"/>
  <c r="T25" i="1"/>
  <c r="S25" i="1"/>
  <c r="R25" i="1"/>
  <c r="Q25" i="1"/>
  <c r="E38" i="116"/>
  <c r="E30" i="116"/>
  <c r="H28" i="129" l="1"/>
  <c r="H26" i="129"/>
  <c r="G26" i="129" s="1"/>
  <c r="H34" i="129"/>
  <c r="G34" i="129" s="1"/>
  <c r="H19" i="129"/>
  <c r="G19" i="129" s="1"/>
  <c r="H21" i="129"/>
  <c r="G21" i="129" s="1"/>
  <c r="H18" i="129"/>
  <c r="G18" i="129" s="1"/>
  <c r="H27" i="129"/>
  <c r="G27" i="129" s="1"/>
  <c r="H29" i="129"/>
  <c r="G29" i="129" s="1"/>
  <c r="H12" i="129"/>
  <c r="G12" i="129" s="1"/>
  <c r="H8" i="129"/>
  <c r="G8" i="129" s="1"/>
  <c r="H38" i="129"/>
  <c r="H31" i="129"/>
  <c r="G31" i="129" s="1"/>
  <c r="H32" i="129"/>
  <c r="G32" i="129" s="1"/>
  <c r="H13" i="129"/>
  <c r="G13" i="129" s="1"/>
  <c r="H9" i="129"/>
  <c r="G9" i="129" s="1"/>
  <c r="H11" i="129"/>
  <c r="G11" i="129" s="1"/>
  <c r="H39" i="129"/>
  <c r="G39" i="129" s="1"/>
  <c r="H36" i="129"/>
  <c r="G36" i="129" s="1"/>
  <c r="H35" i="129"/>
  <c r="G35" i="129" s="1"/>
  <c r="H15" i="129"/>
  <c r="G15" i="129" s="1"/>
  <c r="H6" i="129"/>
  <c r="G6" i="129" s="1"/>
  <c r="H25" i="129"/>
  <c r="G25" i="129" s="1"/>
  <c r="H40" i="129"/>
  <c r="G40" i="129" s="1"/>
  <c r="H37" i="129"/>
  <c r="G37" i="129" s="1"/>
  <c r="H24" i="129"/>
  <c r="H22" i="129"/>
  <c r="H10" i="129"/>
  <c r="G10" i="129" s="1"/>
  <c r="H30" i="129"/>
  <c r="G30" i="129" s="1"/>
  <c r="H20" i="129"/>
  <c r="G20" i="129" s="1"/>
  <c r="H41" i="129"/>
  <c r="G41" i="129" s="1"/>
  <c r="H16" i="129"/>
  <c r="G16" i="129" s="1"/>
  <c r="H23" i="129"/>
  <c r="G23" i="129" s="1"/>
  <c r="H14" i="129"/>
  <c r="G14" i="129" s="1"/>
  <c r="H7" i="129"/>
  <c r="G7" i="129" s="1"/>
  <c r="H17" i="129"/>
  <c r="G17" i="129" s="1"/>
  <c r="H33" i="129"/>
  <c r="G33" i="129" s="1"/>
  <c r="G38" i="129"/>
  <c r="G28" i="129"/>
  <c r="G22" i="129"/>
  <c r="G24" i="129"/>
  <c r="H17" i="120"/>
  <c r="H18" i="120"/>
  <c r="I25" i="1"/>
  <c r="K28" i="1"/>
  <c r="J25" i="1"/>
  <c r="K25" i="1"/>
  <c r="I28" i="1"/>
  <c r="J28" i="1"/>
  <c r="S8" i="71"/>
  <c r="S9" i="71"/>
  <c r="AE9" i="71"/>
  <c r="AE8" i="71"/>
  <c r="T8" i="71"/>
  <c r="T9" i="71"/>
  <c r="R8" i="71"/>
  <c r="R9" i="71"/>
  <c r="U9" i="71"/>
  <c r="U8" i="71"/>
  <c r="H18" i="113"/>
  <c r="Z6" i="1" s="1"/>
  <c r="H17" i="113"/>
  <c r="H32" i="118"/>
  <c r="H36" i="118"/>
  <c r="H40" i="118"/>
  <c r="H34" i="118"/>
  <c r="H27" i="118"/>
  <c r="H31" i="118"/>
  <c r="H17" i="118"/>
  <c r="H20" i="118"/>
  <c r="H24" i="118"/>
  <c r="H28" i="118"/>
  <c r="H21" i="118"/>
  <c r="H25" i="118"/>
  <c r="H29" i="118"/>
  <c r="H18" i="118"/>
  <c r="H35" i="118"/>
  <c r="H19" i="118"/>
  <c r="H26" i="118"/>
  <c r="H18" i="117"/>
  <c r="H30" i="117"/>
  <c r="H17" i="117"/>
  <c r="H33" i="117"/>
  <c r="H41" i="117"/>
  <c r="H29" i="117"/>
  <c r="H22" i="117"/>
  <c r="L28" i="1" l="1"/>
  <c r="L25" i="1"/>
  <c r="E41" i="116"/>
  <c r="C41" i="116"/>
  <c r="H41" i="116" s="1"/>
  <c r="E40" i="116"/>
  <c r="C40" i="116"/>
  <c r="E39" i="116"/>
  <c r="C39" i="116"/>
  <c r="H39" i="116" s="1"/>
  <c r="E37" i="116"/>
  <c r="C37" i="116"/>
  <c r="E36" i="116"/>
  <c r="C36" i="116"/>
  <c r="H36" i="116" s="1"/>
  <c r="E35" i="116"/>
  <c r="C35" i="116"/>
  <c r="H35" i="116" s="1"/>
  <c r="E34" i="116"/>
  <c r="C34" i="116"/>
  <c r="E33" i="116"/>
  <c r="C33" i="116"/>
  <c r="H33" i="116" s="1"/>
  <c r="E32" i="116"/>
  <c r="C32" i="116"/>
  <c r="H32" i="116" s="1"/>
  <c r="E31" i="116"/>
  <c r="C31" i="116"/>
  <c r="H31" i="116" s="1"/>
  <c r="C30" i="116"/>
  <c r="E29" i="116"/>
  <c r="C29" i="116"/>
  <c r="E28" i="116"/>
  <c r="C28" i="116"/>
  <c r="H28" i="116" s="1"/>
  <c r="E27" i="116"/>
  <c r="C27" i="116"/>
  <c r="H27" i="116" s="1"/>
  <c r="E26" i="116"/>
  <c r="C26" i="116"/>
  <c r="E25" i="116"/>
  <c r="C25" i="116"/>
  <c r="E24" i="116"/>
  <c r="C24" i="116"/>
  <c r="E23" i="116"/>
  <c r="C23" i="116"/>
  <c r="E22" i="116"/>
  <c r="C22" i="116"/>
  <c r="E21" i="116"/>
  <c r="C21" i="116"/>
  <c r="E20" i="116"/>
  <c r="C20" i="116"/>
  <c r="H20" i="116" s="1"/>
  <c r="E19" i="116"/>
  <c r="C19" i="116"/>
  <c r="H19" i="116" s="1"/>
  <c r="C18" i="116"/>
  <c r="E17" i="116"/>
  <c r="C17" i="116"/>
  <c r="H17" i="116" s="1"/>
  <c r="N6" i="1"/>
  <c r="V45" i="1"/>
  <c r="Q29" i="1"/>
  <c r="R29" i="1"/>
  <c r="S29" i="1"/>
  <c r="T29" i="1"/>
  <c r="U29" i="1"/>
  <c r="V29" i="1"/>
  <c r="W29" i="1"/>
  <c r="X29" i="1"/>
  <c r="Q7" i="71"/>
  <c r="Q9" i="71" s="1"/>
  <c r="P7" i="71"/>
  <c r="P9" i="71" s="1"/>
  <c r="Q13" i="71"/>
  <c r="Q14" i="71"/>
  <c r="Q15" i="71"/>
  <c r="Q16" i="71"/>
  <c r="Q17" i="71"/>
  <c r="Q18" i="71"/>
  <c r="Q19" i="71"/>
  <c r="Q20" i="71"/>
  <c r="Q21" i="71"/>
  <c r="Q22" i="71"/>
  <c r="Q23" i="71"/>
  <c r="Q24" i="71"/>
  <c r="Q25" i="71"/>
  <c r="Q26" i="71"/>
  <c r="Q27" i="71"/>
  <c r="Q28" i="71"/>
  <c r="Q29" i="71"/>
  <c r="Q30" i="71"/>
  <c r="Q31" i="71"/>
  <c r="Q32" i="71"/>
  <c r="Q33" i="71"/>
  <c r="Q34" i="71"/>
  <c r="Q35" i="71"/>
  <c r="Q12" i="71"/>
  <c r="P13" i="71"/>
  <c r="P14" i="71"/>
  <c r="P15" i="71"/>
  <c r="P16" i="71"/>
  <c r="P17" i="71"/>
  <c r="P18" i="71"/>
  <c r="P19" i="71"/>
  <c r="P20" i="71"/>
  <c r="P21" i="71"/>
  <c r="P22" i="71"/>
  <c r="P23" i="71"/>
  <c r="P24" i="71"/>
  <c r="P25" i="71"/>
  <c r="P26" i="71"/>
  <c r="P27" i="71"/>
  <c r="P28" i="71"/>
  <c r="P29" i="71"/>
  <c r="P30" i="71"/>
  <c r="P31" i="71"/>
  <c r="P32" i="71"/>
  <c r="P33" i="71"/>
  <c r="P34" i="71"/>
  <c r="P35" i="71"/>
  <c r="P12" i="71"/>
  <c r="X38" i="1"/>
  <c r="X10" i="1"/>
  <c r="X9" i="1"/>
  <c r="X15" i="1"/>
  <c r="X13" i="1"/>
  <c r="X8" i="1"/>
  <c r="X22" i="1"/>
  <c r="X21" i="1"/>
  <c r="X34" i="1"/>
  <c r="X11" i="1"/>
  <c r="X14" i="1"/>
  <c r="X18" i="1"/>
  <c r="X12" i="1"/>
  <c r="X7" i="1"/>
  <c r="X20" i="1"/>
  <c r="X16" i="1"/>
  <c r="X39" i="1"/>
  <c r="X19" i="1"/>
  <c r="X24" i="1"/>
  <c r="X17" i="1"/>
  <c r="X23" i="1"/>
  <c r="X26" i="1"/>
  <c r="X27" i="1"/>
  <c r="X35" i="1"/>
  <c r="X44" i="1"/>
  <c r="X42" i="1"/>
  <c r="X43" i="1"/>
  <c r="X45" i="1"/>
  <c r="X6" i="1"/>
  <c r="W37" i="1"/>
  <c r="W38" i="1"/>
  <c r="W10" i="1"/>
  <c r="W9" i="1"/>
  <c r="W15" i="1"/>
  <c r="W13" i="1"/>
  <c r="W8" i="1"/>
  <c r="W22" i="1"/>
  <c r="W21" i="1"/>
  <c r="W34" i="1"/>
  <c r="W11" i="1"/>
  <c r="W14" i="1"/>
  <c r="W18" i="1"/>
  <c r="W12" i="1"/>
  <c r="W7" i="1"/>
  <c r="W20" i="1"/>
  <c r="W16" i="1"/>
  <c r="W39" i="1"/>
  <c r="W19" i="1"/>
  <c r="W24" i="1"/>
  <c r="W17" i="1"/>
  <c r="W23" i="1"/>
  <c r="W26" i="1"/>
  <c r="W27" i="1"/>
  <c r="W35" i="1"/>
  <c r="W44" i="1"/>
  <c r="W42" i="1"/>
  <c r="W43" i="1"/>
  <c r="W45" i="1"/>
  <c r="W6" i="1"/>
  <c r="C17" i="112"/>
  <c r="H17" i="112" s="1"/>
  <c r="E18" i="112"/>
  <c r="H18" i="112" s="1"/>
  <c r="X37" i="1" s="1"/>
  <c r="C18" i="112"/>
  <c r="H17" i="111"/>
  <c r="C17" i="111"/>
  <c r="E18" i="111"/>
  <c r="C18" i="111"/>
  <c r="H18" i="111" s="1"/>
  <c r="O13" i="71"/>
  <c r="O14" i="71"/>
  <c r="O15" i="71"/>
  <c r="O20" i="71"/>
  <c r="O18" i="71"/>
  <c r="O28" i="71"/>
  <c r="O22" i="71"/>
  <c r="O19" i="71"/>
  <c r="O17" i="71"/>
  <c r="O16" i="71"/>
  <c r="O21" i="71"/>
  <c r="O34" i="71"/>
  <c r="O30" i="71"/>
  <c r="O26" i="71"/>
  <c r="O23" i="71"/>
  <c r="O25" i="71"/>
  <c r="O24" i="71"/>
  <c r="O27" i="71"/>
  <c r="O29" i="71"/>
  <c r="O31" i="71"/>
  <c r="O32" i="71"/>
  <c r="O33" i="71"/>
  <c r="O35" i="71"/>
  <c r="O12" i="71"/>
  <c r="N13" i="71"/>
  <c r="N14" i="71"/>
  <c r="N15" i="71"/>
  <c r="N20" i="71"/>
  <c r="N18" i="71"/>
  <c r="N28" i="71"/>
  <c r="N22" i="71"/>
  <c r="N19" i="71"/>
  <c r="N17" i="71"/>
  <c r="N16" i="71"/>
  <c r="N21" i="71"/>
  <c r="N34" i="71"/>
  <c r="N30" i="71"/>
  <c r="N26" i="71"/>
  <c r="N23" i="71"/>
  <c r="N25" i="71"/>
  <c r="N24" i="71"/>
  <c r="N27" i="71"/>
  <c r="N29" i="71"/>
  <c r="N31" i="71"/>
  <c r="N32" i="71"/>
  <c r="N33" i="71"/>
  <c r="N35" i="71"/>
  <c r="N12" i="71"/>
  <c r="O7" i="71"/>
  <c r="O9" i="71" s="1"/>
  <c r="N7" i="71"/>
  <c r="N11" i="71" s="1"/>
  <c r="V37" i="1"/>
  <c r="V38" i="1"/>
  <c r="V8" i="1"/>
  <c r="V15" i="1"/>
  <c r="V7" i="1"/>
  <c r="V21" i="1"/>
  <c r="V13" i="1"/>
  <c r="V9" i="1"/>
  <c r="V10" i="1"/>
  <c r="V22" i="1"/>
  <c r="V17" i="1"/>
  <c r="V16" i="1"/>
  <c r="V18" i="1"/>
  <c r="V34" i="1"/>
  <c r="V14" i="1"/>
  <c r="V11" i="1"/>
  <c r="V12" i="1"/>
  <c r="V20" i="1"/>
  <c r="V44" i="1"/>
  <c r="V39" i="1"/>
  <c r="V19" i="1"/>
  <c r="V24" i="1"/>
  <c r="V23" i="1"/>
  <c r="V43" i="1"/>
  <c r="V26" i="1"/>
  <c r="V42" i="1"/>
  <c r="V35" i="1"/>
  <c r="V27" i="1"/>
  <c r="V6" i="1"/>
  <c r="U37" i="1"/>
  <c r="U38" i="1"/>
  <c r="U8" i="1"/>
  <c r="U15" i="1"/>
  <c r="U7" i="1"/>
  <c r="U21" i="1"/>
  <c r="U13" i="1"/>
  <c r="U9" i="1"/>
  <c r="U10" i="1"/>
  <c r="U22" i="1"/>
  <c r="U17" i="1"/>
  <c r="U16" i="1"/>
  <c r="U18" i="1"/>
  <c r="U34" i="1"/>
  <c r="U14" i="1"/>
  <c r="U11" i="1"/>
  <c r="U12" i="1"/>
  <c r="U20" i="1"/>
  <c r="U44" i="1"/>
  <c r="U39" i="1"/>
  <c r="U19" i="1"/>
  <c r="U24" i="1"/>
  <c r="U23" i="1"/>
  <c r="U43" i="1"/>
  <c r="U26" i="1"/>
  <c r="U45" i="1"/>
  <c r="U42" i="1"/>
  <c r="U35" i="1"/>
  <c r="U27" i="1"/>
  <c r="U6" i="1"/>
  <c r="E34" i="110"/>
  <c r="C34" i="110"/>
  <c r="H34" i="110" s="1"/>
  <c r="P8" i="71" l="1"/>
  <c r="N8" i="71"/>
  <c r="N9" i="71"/>
  <c r="J29" i="1"/>
  <c r="K29" i="1"/>
  <c r="I29" i="1"/>
  <c r="P11" i="71"/>
  <c r="Q11" i="71"/>
  <c r="Q8" i="71"/>
  <c r="O11" i="71"/>
  <c r="O8" i="71"/>
  <c r="H37" i="116"/>
  <c r="H29" i="116"/>
  <c r="H23" i="116"/>
  <c r="H21" i="116"/>
  <c r="H25" i="116"/>
  <c r="H34" i="116"/>
  <c r="H40" i="116"/>
  <c r="H18" i="116"/>
  <c r="H22" i="116"/>
  <c r="H24" i="116"/>
  <c r="H26" i="116"/>
  <c r="H30" i="116"/>
  <c r="E41" i="110"/>
  <c r="C41" i="110"/>
  <c r="E40" i="110"/>
  <c r="C40" i="110"/>
  <c r="H40" i="110" s="1"/>
  <c r="E39" i="110"/>
  <c r="C39" i="110"/>
  <c r="H39" i="110" s="1"/>
  <c r="E38" i="110"/>
  <c r="C38" i="110"/>
  <c r="H38" i="110" s="1"/>
  <c r="E37" i="110"/>
  <c r="C37" i="110"/>
  <c r="E36" i="110"/>
  <c r="C36" i="110"/>
  <c r="H36" i="110" s="1"/>
  <c r="E35" i="110"/>
  <c r="C35" i="110"/>
  <c r="H35" i="110" s="1"/>
  <c r="E33" i="110"/>
  <c r="C33" i="110"/>
  <c r="H33" i="110" s="1"/>
  <c r="E32" i="110"/>
  <c r="C32" i="110"/>
  <c r="E31" i="110"/>
  <c r="C31" i="110"/>
  <c r="H31" i="110" s="1"/>
  <c r="E30" i="110"/>
  <c r="C30" i="110"/>
  <c r="H30" i="110" s="1"/>
  <c r="E29" i="110"/>
  <c r="C29" i="110"/>
  <c r="H29" i="110" s="1"/>
  <c r="E28" i="110"/>
  <c r="H28" i="110" s="1"/>
  <c r="C28" i="110"/>
  <c r="E27" i="110"/>
  <c r="C27" i="110"/>
  <c r="H27" i="110" s="1"/>
  <c r="E26" i="110"/>
  <c r="C26" i="110"/>
  <c r="H26" i="110" s="1"/>
  <c r="E25" i="110"/>
  <c r="C25" i="110"/>
  <c r="H25" i="110" s="1"/>
  <c r="E24" i="110"/>
  <c r="C24" i="110"/>
  <c r="E23" i="110"/>
  <c r="C23" i="110"/>
  <c r="H23" i="110" s="1"/>
  <c r="E22" i="110"/>
  <c r="C22" i="110"/>
  <c r="H22" i="110" s="1"/>
  <c r="E21" i="110"/>
  <c r="C21" i="110"/>
  <c r="H21" i="110" s="1"/>
  <c r="E20" i="110"/>
  <c r="C20" i="110"/>
  <c r="E19" i="110"/>
  <c r="C19" i="110"/>
  <c r="H19" i="110" s="1"/>
  <c r="E18" i="110"/>
  <c r="C18" i="110"/>
  <c r="H18" i="110" s="1"/>
  <c r="E17" i="110"/>
  <c r="C17" i="110"/>
  <c r="H17" i="110" s="1"/>
  <c r="C23" i="109"/>
  <c r="E23" i="109"/>
  <c r="H23" i="109"/>
  <c r="E20" i="109"/>
  <c r="E17" i="109"/>
  <c r="E18" i="109"/>
  <c r="E19" i="109"/>
  <c r="E21" i="109"/>
  <c r="E22" i="109"/>
  <c r="E24" i="109"/>
  <c r="E25" i="109"/>
  <c r="E26" i="109"/>
  <c r="E27" i="109"/>
  <c r="E28" i="109"/>
  <c r="E29" i="109"/>
  <c r="E30" i="109"/>
  <c r="E31" i="109"/>
  <c r="E32" i="109"/>
  <c r="E33" i="109"/>
  <c r="E34" i="109"/>
  <c r="E35" i="109"/>
  <c r="E36" i="109"/>
  <c r="E37" i="109"/>
  <c r="E38" i="109"/>
  <c r="E39" i="109"/>
  <c r="E40" i="109"/>
  <c r="E41" i="109"/>
  <c r="E42" i="109"/>
  <c r="E43" i="109"/>
  <c r="E44" i="109"/>
  <c r="E45" i="109"/>
  <c r="C45" i="109"/>
  <c r="C44" i="109"/>
  <c r="C43" i="109"/>
  <c r="C42" i="109"/>
  <c r="H42" i="109" s="1"/>
  <c r="C41" i="109"/>
  <c r="C40" i="109"/>
  <c r="C39" i="109"/>
  <c r="H39" i="109" s="1"/>
  <c r="C38" i="109"/>
  <c r="C37" i="109"/>
  <c r="C36" i="109"/>
  <c r="C35" i="109"/>
  <c r="H35" i="109" s="1"/>
  <c r="C34" i="109"/>
  <c r="H34" i="109" s="1"/>
  <c r="C33" i="109"/>
  <c r="C32" i="109"/>
  <c r="H32" i="109" s="1"/>
  <c r="C31" i="109"/>
  <c r="H31" i="109" s="1"/>
  <c r="H30" i="109"/>
  <c r="C30" i="109"/>
  <c r="C29" i="109"/>
  <c r="C28" i="109"/>
  <c r="C27" i="109"/>
  <c r="C26" i="109"/>
  <c r="H26" i="109" s="1"/>
  <c r="C25" i="109"/>
  <c r="C24" i="109"/>
  <c r="H24" i="109" s="1"/>
  <c r="C22" i="109"/>
  <c r="H22" i="109" s="1"/>
  <c r="C21" i="109"/>
  <c r="H21" i="109" s="1"/>
  <c r="C20" i="109"/>
  <c r="C19" i="109"/>
  <c r="C18" i="109"/>
  <c r="C17" i="109"/>
  <c r="L29" i="1" l="1"/>
  <c r="H41" i="110"/>
  <c r="H24" i="110"/>
  <c r="H32" i="110"/>
  <c r="H20" i="110"/>
  <c r="H37" i="110"/>
  <c r="H36" i="109"/>
  <c r="H40" i="109"/>
  <c r="H25" i="109"/>
  <c r="H29" i="109"/>
  <c r="H33" i="109"/>
  <c r="H41" i="109"/>
  <c r="H45" i="109"/>
  <c r="H38" i="109"/>
  <c r="H27" i="109"/>
  <c r="H43" i="109"/>
  <c r="H19" i="109"/>
  <c r="H20" i="109"/>
  <c r="H28" i="109"/>
  <c r="H37" i="109"/>
  <c r="H44" i="109"/>
  <c r="H18" i="109"/>
  <c r="H17" i="109"/>
  <c r="H35" i="106"/>
  <c r="H19" i="106"/>
  <c r="J35" i="71"/>
  <c r="I35" i="71"/>
  <c r="J33" i="71"/>
  <c r="I33" i="71"/>
  <c r="J32" i="71"/>
  <c r="I32" i="71"/>
  <c r="J31" i="71"/>
  <c r="I31" i="71"/>
  <c r="J29" i="71"/>
  <c r="I29" i="71"/>
  <c r="J27" i="71"/>
  <c r="I27" i="71"/>
  <c r="J24" i="71"/>
  <c r="I24" i="71"/>
  <c r="J25" i="71"/>
  <c r="I25" i="71"/>
  <c r="J23" i="71"/>
  <c r="I23" i="71"/>
  <c r="J26" i="71"/>
  <c r="I26" i="71"/>
  <c r="J30" i="71"/>
  <c r="I30" i="71"/>
  <c r="J34" i="71"/>
  <c r="I34" i="71"/>
  <c r="J21" i="71"/>
  <c r="I21" i="71"/>
  <c r="J16" i="71"/>
  <c r="I16" i="71"/>
  <c r="J17" i="71"/>
  <c r="I17" i="71"/>
  <c r="J19" i="71"/>
  <c r="I19" i="71"/>
  <c r="J22" i="71"/>
  <c r="I22" i="71"/>
  <c r="J28" i="71"/>
  <c r="I28" i="71"/>
  <c r="J18" i="71"/>
  <c r="I18" i="71"/>
  <c r="J20" i="71"/>
  <c r="I20" i="71"/>
  <c r="J15" i="71"/>
  <c r="I15" i="71"/>
  <c r="J14" i="71"/>
  <c r="I14" i="71"/>
  <c r="J13" i="71"/>
  <c r="I13" i="71"/>
  <c r="M35" i="71"/>
  <c r="L35" i="71"/>
  <c r="M33" i="71"/>
  <c r="L33" i="71"/>
  <c r="M32" i="71"/>
  <c r="L32" i="71"/>
  <c r="M31" i="71"/>
  <c r="L31" i="71"/>
  <c r="M29" i="71"/>
  <c r="L29" i="71"/>
  <c r="M27" i="71"/>
  <c r="L27" i="71"/>
  <c r="M24" i="71"/>
  <c r="L24" i="71"/>
  <c r="M25" i="71"/>
  <c r="L25" i="71"/>
  <c r="M23" i="71"/>
  <c r="L23" i="71"/>
  <c r="M26" i="71"/>
  <c r="L26" i="71"/>
  <c r="M30" i="71"/>
  <c r="L30" i="71"/>
  <c r="M34" i="71"/>
  <c r="L34" i="71"/>
  <c r="M21" i="71"/>
  <c r="L21" i="71"/>
  <c r="M16" i="71"/>
  <c r="L16" i="71"/>
  <c r="M17" i="71"/>
  <c r="L17" i="71"/>
  <c r="M19" i="71"/>
  <c r="L19" i="71"/>
  <c r="M22" i="71"/>
  <c r="L22" i="71"/>
  <c r="M28" i="71"/>
  <c r="L28" i="71"/>
  <c r="M18" i="71"/>
  <c r="L18" i="71"/>
  <c r="M20" i="71"/>
  <c r="L20" i="71"/>
  <c r="M15" i="71"/>
  <c r="L15" i="71"/>
  <c r="M14" i="71"/>
  <c r="L14" i="71"/>
  <c r="M13" i="71"/>
  <c r="L13" i="71"/>
  <c r="M12" i="71"/>
  <c r="M7" i="71"/>
  <c r="L12" i="71"/>
  <c r="L7" i="71"/>
  <c r="L8" i="71" s="1"/>
  <c r="K7" i="71"/>
  <c r="K11" i="71" s="1"/>
  <c r="K35" i="71"/>
  <c r="K33" i="71"/>
  <c r="K32" i="71"/>
  <c r="K31" i="71"/>
  <c r="K29" i="71"/>
  <c r="K27" i="71"/>
  <c r="K24" i="71"/>
  <c r="K25" i="71"/>
  <c r="K23" i="71"/>
  <c r="K26" i="71"/>
  <c r="K30" i="71"/>
  <c r="K34" i="71"/>
  <c r="K21" i="71"/>
  <c r="K16" i="71"/>
  <c r="K17" i="71"/>
  <c r="K19" i="71"/>
  <c r="K22" i="71"/>
  <c r="K28" i="71"/>
  <c r="K18" i="71"/>
  <c r="K20" i="71"/>
  <c r="K15" i="71"/>
  <c r="K14" i="71"/>
  <c r="K13" i="71"/>
  <c r="K12" i="71"/>
  <c r="T27" i="1"/>
  <c r="T35" i="1"/>
  <c r="T42" i="1"/>
  <c r="T45" i="1"/>
  <c r="T26" i="1"/>
  <c r="T43" i="1"/>
  <c r="T23" i="1"/>
  <c r="T24" i="1"/>
  <c r="T19" i="1"/>
  <c r="T44" i="1"/>
  <c r="T39" i="1"/>
  <c r="T20" i="1"/>
  <c r="T12" i="1"/>
  <c r="T11" i="1"/>
  <c r="T14" i="1"/>
  <c r="T34" i="1"/>
  <c r="T18" i="1"/>
  <c r="T16" i="1"/>
  <c r="T17" i="1"/>
  <c r="T22" i="1"/>
  <c r="T10" i="1"/>
  <c r="T9" i="1"/>
  <c r="T13" i="1"/>
  <c r="T37" i="1"/>
  <c r="T6" i="1"/>
  <c r="G22" i="108"/>
  <c r="G21" i="108"/>
  <c r="G20" i="108"/>
  <c r="G19" i="108"/>
  <c r="G18" i="108"/>
  <c r="E22" i="108"/>
  <c r="E21" i="108"/>
  <c r="E20" i="108"/>
  <c r="E19" i="108"/>
  <c r="E18" i="108"/>
  <c r="C19" i="108"/>
  <c r="C21" i="108"/>
  <c r="C20" i="108"/>
  <c r="C18" i="108"/>
  <c r="G17" i="108"/>
  <c r="E17" i="108"/>
  <c r="C17" i="108"/>
  <c r="S27" i="1"/>
  <c r="S35" i="1"/>
  <c r="S42" i="1"/>
  <c r="S45" i="1"/>
  <c r="S26" i="1"/>
  <c r="S43" i="1"/>
  <c r="S23" i="1"/>
  <c r="S24" i="1"/>
  <c r="S19" i="1"/>
  <c r="S44" i="1"/>
  <c r="S39" i="1"/>
  <c r="S20" i="1"/>
  <c r="S12" i="1"/>
  <c r="S11" i="1"/>
  <c r="S21" i="1"/>
  <c r="S14" i="1"/>
  <c r="S34" i="1"/>
  <c r="S18" i="1"/>
  <c r="S16" i="1"/>
  <c r="S17" i="1"/>
  <c r="S22" i="1"/>
  <c r="S15" i="1"/>
  <c r="S10" i="1"/>
  <c r="S9" i="1"/>
  <c r="S13" i="1"/>
  <c r="S7" i="1"/>
  <c r="S8" i="1"/>
  <c r="S38" i="1"/>
  <c r="S37" i="1"/>
  <c r="S6" i="1"/>
  <c r="R7" i="1"/>
  <c r="R37" i="1"/>
  <c r="E17" i="107"/>
  <c r="H23" i="107"/>
  <c r="E23" i="107"/>
  <c r="C23" i="107"/>
  <c r="E22" i="107"/>
  <c r="C22" i="107"/>
  <c r="H22" i="107" s="1"/>
  <c r="E19" i="107"/>
  <c r="C19" i="107"/>
  <c r="H19" i="107" s="1"/>
  <c r="E21" i="107"/>
  <c r="H21" i="107" s="1"/>
  <c r="C21" i="107"/>
  <c r="E24" i="107"/>
  <c r="C24" i="107"/>
  <c r="E20" i="107"/>
  <c r="C20" i="107"/>
  <c r="H20" i="107" s="1"/>
  <c r="E18" i="107"/>
  <c r="C18" i="107"/>
  <c r="G17" i="107"/>
  <c r="C17" i="107"/>
  <c r="E20" i="106"/>
  <c r="G17" i="106"/>
  <c r="G19" i="106"/>
  <c r="G18" i="106"/>
  <c r="C20" i="106"/>
  <c r="H17" i="108" l="1"/>
  <c r="H22" i="108"/>
  <c r="T7" i="1" s="1"/>
  <c r="K8" i="71"/>
  <c r="K9" i="71"/>
  <c r="L9" i="71"/>
  <c r="L11" i="71"/>
  <c r="H21" i="108"/>
  <c r="T8" i="1" s="1"/>
  <c r="H19" i="108"/>
  <c r="T15" i="1" s="1"/>
  <c r="H20" i="108"/>
  <c r="T21" i="1" s="1"/>
  <c r="H18" i="108"/>
  <c r="T38" i="1" s="1"/>
  <c r="H18" i="107"/>
  <c r="H24" i="107"/>
  <c r="H17" i="107"/>
  <c r="J7" i="71"/>
  <c r="J9" i="71" s="1"/>
  <c r="J12" i="71"/>
  <c r="E46" i="106"/>
  <c r="E45" i="106"/>
  <c r="E44" i="106"/>
  <c r="E43" i="106"/>
  <c r="E42" i="106"/>
  <c r="E41" i="106"/>
  <c r="E40" i="106"/>
  <c r="E39" i="106"/>
  <c r="E38" i="106"/>
  <c r="E37" i="106"/>
  <c r="E35" i="106"/>
  <c r="E36" i="106"/>
  <c r="E34" i="106"/>
  <c r="E33" i="106"/>
  <c r="C46" i="106"/>
  <c r="C45" i="106"/>
  <c r="C44" i="106"/>
  <c r="C43" i="106"/>
  <c r="C42" i="106"/>
  <c r="C41" i="106"/>
  <c r="C40" i="106"/>
  <c r="C39" i="106"/>
  <c r="C38" i="106"/>
  <c r="C37" i="106"/>
  <c r="C35" i="106"/>
  <c r="C36" i="106"/>
  <c r="C34" i="106"/>
  <c r="C33" i="106"/>
  <c r="E32" i="106"/>
  <c r="C32" i="106"/>
  <c r="E31" i="106"/>
  <c r="C31" i="106"/>
  <c r="E30" i="106"/>
  <c r="C30" i="106"/>
  <c r="E29" i="106"/>
  <c r="C29" i="106"/>
  <c r="E28" i="106"/>
  <c r="C28" i="106"/>
  <c r="E27" i="106"/>
  <c r="C27" i="106"/>
  <c r="E26" i="106"/>
  <c r="C26" i="106"/>
  <c r="E25" i="106"/>
  <c r="C25" i="106"/>
  <c r="E24" i="106"/>
  <c r="C24" i="106"/>
  <c r="E23" i="106"/>
  <c r="C23" i="106"/>
  <c r="E22" i="106"/>
  <c r="C22" i="106"/>
  <c r="E21" i="106"/>
  <c r="C21" i="106"/>
  <c r="E19" i="106"/>
  <c r="C19" i="106"/>
  <c r="E18" i="106"/>
  <c r="C18" i="106"/>
  <c r="E17" i="106"/>
  <c r="C17" i="106"/>
  <c r="H33" i="106" l="1"/>
  <c r="R12" i="1" s="1"/>
  <c r="H34" i="106"/>
  <c r="R20" i="1" s="1"/>
  <c r="H42" i="106"/>
  <c r="R26" i="1" s="1"/>
  <c r="H17" i="106"/>
  <c r="R8" i="1" s="1"/>
  <c r="H24" i="106"/>
  <c r="R22" i="1" s="1"/>
  <c r="H44" i="106"/>
  <c r="R42" i="1" s="1"/>
  <c r="H41" i="106"/>
  <c r="R43" i="1" s="1"/>
  <c r="H21" i="106"/>
  <c r="R9" i="1" s="1"/>
  <c r="H23" i="106"/>
  <c r="R15" i="1" s="1"/>
  <c r="H25" i="106"/>
  <c r="R17" i="1" s="1"/>
  <c r="H27" i="106"/>
  <c r="R18" i="1" s="1"/>
  <c r="H29" i="106"/>
  <c r="H36" i="106"/>
  <c r="R39" i="1" s="1"/>
  <c r="H43" i="106"/>
  <c r="R45" i="1" s="1"/>
  <c r="H39" i="106"/>
  <c r="H40" i="106"/>
  <c r="R23" i="1" s="1"/>
  <c r="H38" i="106"/>
  <c r="R24" i="1" s="1"/>
  <c r="H26" i="106"/>
  <c r="R16" i="1" s="1"/>
  <c r="H32" i="106"/>
  <c r="R11" i="1" s="1"/>
  <c r="H45" i="106"/>
  <c r="R35" i="1" s="1"/>
  <c r="R44" i="1"/>
  <c r="J8" i="71"/>
  <c r="J11" i="71"/>
  <c r="H37" i="106"/>
  <c r="R19" i="1" s="1"/>
  <c r="H46" i="106"/>
  <c r="R27" i="1" s="1"/>
  <c r="H30" i="106"/>
  <c r="R14" i="1" s="1"/>
  <c r="H31" i="106"/>
  <c r="R21" i="1" s="1"/>
  <c r="H22" i="106"/>
  <c r="R10" i="1" s="1"/>
  <c r="R6" i="1"/>
  <c r="H20" i="106"/>
  <c r="R13" i="1" s="1"/>
  <c r="H28" i="106"/>
  <c r="R34" i="1" s="1"/>
  <c r="H18" i="106"/>
  <c r="R38" i="1" s="1"/>
  <c r="Q39" i="1" l="1"/>
  <c r="Q20" i="1"/>
  <c r="Q12" i="1"/>
  <c r="Q11" i="1"/>
  <c r="Q21" i="1"/>
  <c r="Q14" i="1"/>
  <c r="Q34" i="1"/>
  <c r="Q18" i="1"/>
  <c r="Q16" i="1"/>
  <c r="Q17" i="1"/>
  <c r="Q22" i="1"/>
  <c r="Q15" i="1"/>
  <c r="Q10" i="1"/>
  <c r="Q9" i="1"/>
  <c r="Q13" i="1"/>
  <c r="Q45" i="1"/>
  <c r="Q26" i="1"/>
  <c r="Q43" i="1"/>
  <c r="Q23" i="1"/>
  <c r="Q24" i="1"/>
  <c r="Q19" i="1"/>
  <c r="Q44" i="1"/>
  <c r="Q27" i="1"/>
  <c r="Q35" i="1"/>
  <c r="Q42" i="1"/>
  <c r="Q7" i="1"/>
  <c r="N7" i="1"/>
  <c r="I35" i="1" l="1"/>
  <c r="K35" i="1"/>
  <c r="J35" i="1"/>
  <c r="I19" i="1"/>
  <c r="J19" i="1"/>
  <c r="K19" i="1"/>
  <c r="J43" i="1"/>
  <c r="K43" i="1"/>
  <c r="I43" i="1"/>
  <c r="J9" i="1"/>
  <c r="K9" i="1"/>
  <c r="I9" i="1"/>
  <c r="I17" i="1"/>
  <c r="J17" i="1"/>
  <c r="K17" i="1"/>
  <c r="I12" i="1"/>
  <c r="J12" i="1"/>
  <c r="K12" i="1"/>
  <c r="K27" i="1"/>
  <c r="I27" i="1"/>
  <c r="J27" i="1"/>
  <c r="I24" i="1"/>
  <c r="J24" i="1"/>
  <c r="K24" i="1"/>
  <c r="K26" i="1"/>
  <c r="J26" i="1"/>
  <c r="I26" i="1"/>
  <c r="I10" i="1"/>
  <c r="J10" i="1"/>
  <c r="K10" i="1"/>
  <c r="J16" i="1"/>
  <c r="K16" i="1"/>
  <c r="I16" i="1"/>
  <c r="I14" i="1"/>
  <c r="K14" i="1"/>
  <c r="J14" i="1"/>
  <c r="J20" i="1"/>
  <c r="K20" i="1"/>
  <c r="I20" i="1"/>
  <c r="I45" i="1"/>
  <c r="J45" i="1"/>
  <c r="K45" i="1"/>
  <c r="I15" i="1"/>
  <c r="J15" i="1"/>
  <c r="K15" i="1"/>
  <c r="K18" i="1"/>
  <c r="I18" i="1"/>
  <c r="J18" i="1"/>
  <c r="J21" i="1"/>
  <c r="K21" i="1"/>
  <c r="I21" i="1"/>
  <c r="K39" i="1"/>
  <c r="I39" i="1"/>
  <c r="J39" i="1"/>
  <c r="I42" i="1"/>
  <c r="J42" i="1"/>
  <c r="K42" i="1"/>
  <c r="K44" i="1"/>
  <c r="I44" i="1"/>
  <c r="J44" i="1"/>
  <c r="J23" i="1"/>
  <c r="K23" i="1"/>
  <c r="I23" i="1"/>
  <c r="K13" i="1"/>
  <c r="I13" i="1"/>
  <c r="J13" i="1"/>
  <c r="I22" i="1"/>
  <c r="J22" i="1"/>
  <c r="K22" i="1"/>
  <c r="K34" i="1"/>
  <c r="I34" i="1"/>
  <c r="J34" i="1"/>
  <c r="I11" i="1"/>
  <c r="J11" i="1"/>
  <c r="K11" i="1"/>
  <c r="I12" i="71"/>
  <c r="I7" i="71"/>
  <c r="I9" i="71" s="1"/>
  <c r="H8" i="71"/>
  <c r="Q8" i="1"/>
  <c r="Q38" i="1"/>
  <c r="P6" i="1"/>
  <c r="Q6" i="1"/>
  <c r="E17" i="105"/>
  <c r="C17" i="105"/>
  <c r="H17" i="105" s="1"/>
  <c r="Q37" i="1" s="1"/>
  <c r="P38" i="1"/>
  <c r="E17" i="104"/>
  <c r="C17" i="104"/>
  <c r="H17" i="104" s="1"/>
  <c r="P37" i="1" s="1"/>
  <c r="K7" i="1"/>
  <c r="E20" i="103"/>
  <c r="H20" i="103" s="1"/>
  <c r="E17" i="103"/>
  <c r="H17" i="103" s="1"/>
  <c r="E19" i="103"/>
  <c r="E18" i="103"/>
  <c r="C18" i="103"/>
  <c r="H19" i="103" l="1"/>
  <c r="J7" i="1"/>
  <c r="I7" i="1"/>
  <c r="L23" i="1"/>
  <c r="L17" i="1"/>
  <c r="L12" i="1"/>
  <c r="L14" i="1"/>
  <c r="L21" i="1"/>
  <c r="L19" i="1"/>
  <c r="L43" i="1"/>
  <c r="L42" i="1"/>
  <c r="L26" i="1"/>
  <c r="L18" i="1"/>
  <c r="L35" i="1"/>
  <c r="L20" i="1"/>
  <c r="L13" i="1"/>
  <c r="L9" i="1"/>
  <c r="L34" i="1"/>
  <c r="L44" i="1"/>
  <c r="L11" i="1"/>
  <c r="L24" i="1"/>
  <c r="L22" i="1"/>
  <c r="L10" i="1"/>
  <c r="L45" i="1"/>
  <c r="L16" i="1"/>
  <c r="L27" i="1"/>
  <c r="L39" i="1"/>
  <c r="L15" i="1"/>
  <c r="H9" i="71"/>
  <c r="H11" i="71"/>
  <c r="I8" i="71"/>
  <c r="I11" i="71"/>
  <c r="P8" i="1"/>
  <c r="H18" i="103"/>
  <c r="I6" i="1" s="1"/>
  <c r="E22" i="4"/>
  <c r="E20" i="4"/>
  <c r="C20" i="4"/>
  <c r="H20" i="4" s="1"/>
  <c r="C18" i="4"/>
  <c r="L7" i="1" l="1"/>
  <c r="K6" i="1"/>
  <c r="J6" i="1"/>
  <c r="G17" i="4"/>
  <c r="E21" i="4"/>
  <c r="E19" i="4"/>
  <c r="E18" i="4"/>
  <c r="H18" i="4" s="1"/>
  <c r="E17" i="4"/>
  <c r="C21" i="4"/>
  <c r="H21" i="4" s="1"/>
  <c r="C22" i="4"/>
  <c r="H22" i="4" s="1"/>
  <c r="C19" i="4"/>
  <c r="C17" i="4"/>
  <c r="H17" i="4" l="1"/>
  <c r="N37" i="1" s="1"/>
  <c r="H19" i="4"/>
  <c r="I37" i="1" l="1"/>
  <c r="K37" i="1"/>
  <c r="J37" i="1"/>
  <c r="L37" i="1" l="1"/>
  <c r="N38" i="1" l="1"/>
  <c r="G7" i="71"/>
  <c r="J38" i="1" l="1"/>
  <c r="K38" i="1"/>
  <c r="I38" i="1"/>
  <c r="N8" i="1"/>
  <c r="G9" i="71"/>
  <c r="G8" i="71"/>
  <c r="G11" i="71"/>
  <c r="M11" i="71"/>
  <c r="M8" i="71"/>
  <c r="M9" i="71"/>
  <c r="I8" i="1" l="1"/>
  <c r="J8" i="1"/>
  <c r="K8" i="1"/>
  <c r="L38" i="1"/>
  <c r="L6" i="1"/>
  <c r="L8" i="1" l="1"/>
  <c r="H41" i="1" s="1"/>
  <c r="G41" i="1" s="1"/>
  <c r="H40" i="1" l="1"/>
  <c r="G40" i="1" s="1"/>
  <c r="H37" i="1"/>
  <c r="G37" i="1" s="1"/>
  <c r="F14" i="71" s="1"/>
  <c r="H8" i="1"/>
  <c r="G8" i="1" s="1"/>
  <c r="F16" i="71" s="1"/>
  <c r="H6" i="1"/>
  <c r="G6" i="1" s="1"/>
  <c r="F12" i="71" s="1"/>
  <c r="H27" i="1"/>
  <c r="G27" i="1" s="1"/>
  <c r="F39" i="71" s="1"/>
  <c r="H13" i="1"/>
  <c r="G13" i="1" s="1"/>
  <c r="F21" i="71" s="1"/>
  <c r="H26" i="1"/>
  <c r="G26" i="1" s="1"/>
  <c r="F36" i="71" s="1"/>
  <c r="H25" i="1"/>
  <c r="G25" i="1" s="1"/>
  <c r="F35" i="71" s="1"/>
  <c r="H45" i="1"/>
  <c r="G45" i="1" s="1"/>
  <c r="F44" i="71" s="1"/>
  <c r="H17" i="1"/>
  <c r="G17" i="1" s="1"/>
  <c r="F25" i="71" s="1"/>
  <c r="F37" i="71"/>
  <c r="H44" i="1"/>
  <c r="G44" i="1" s="1"/>
  <c r="F43" i="71" s="1"/>
  <c r="H43" i="1"/>
  <c r="G43" i="1" s="1"/>
  <c r="F42" i="71" s="1"/>
  <c r="H7" i="1"/>
  <c r="G7" i="1" s="1"/>
  <c r="F13" i="71" s="1"/>
  <c r="H9" i="1"/>
  <c r="G9" i="1" s="1"/>
  <c r="F17" i="71" s="1"/>
  <c r="H28" i="1"/>
  <c r="G28" i="1" s="1"/>
  <c r="F45" i="71" s="1"/>
  <c r="H20" i="1"/>
  <c r="G20" i="1" s="1"/>
  <c r="F28" i="71" s="1"/>
  <c r="H22" i="1"/>
  <c r="G22" i="1" s="1"/>
  <c r="F30" i="71" s="1"/>
  <c r="H16" i="1"/>
  <c r="G16" i="1" s="1"/>
  <c r="F24" i="71" s="1"/>
  <c r="H39" i="1"/>
  <c r="G39" i="1" s="1"/>
  <c r="F32" i="71" s="1"/>
  <c r="H23" i="1"/>
  <c r="G23" i="1" s="1"/>
  <c r="F33" i="71" s="1"/>
  <c r="H24" i="1"/>
  <c r="G24" i="1" s="1"/>
  <c r="F34" i="71" s="1"/>
  <c r="F38" i="71"/>
  <c r="H34" i="1"/>
  <c r="G34" i="1" s="1"/>
  <c r="F31" i="71" s="1"/>
  <c r="H18" i="1"/>
  <c r="G18" i="1" s="1"/>
  <c r="F26" i="71" s="1"/>
  <c r="H21" i="1"/>
  <c r="G21" i="1" s="1"/>
  <c r="F29" i="71" s="1"/>
  <c r="H12" i="1"/>
  <c r="G12" i="1" s="1"/>
  <c r="F20" i="71" s="1"/>
  <c r="H15" i="1"/>
  <c r="G15" i="1" s="1"/>
  <c r="F23" i="71" s="1"/>
  <c r="H10" i="1"/>
  <c r="G10" i="1" s="1"/>
  <c r="F18" i="71" s="1"/>
  <c r="H35" i="1"/>
  <c r="G35" i="1" s="1"/>
  <c r="F40" i="71" s="1"/>
  <c r="H14" i="1"/>
  <c r="G14" i="1" s="1"/>
  <c r="F22" i="71" s="1"/>
  <c r="H11" i="1"/>
  <c r="G11" i="1" s="1"/>
  <c r="F19" i="71" s="1"/>
  <c r="H19" i="1"/>
  <c r="G19" i="1" s="1"/>
  <c r="F27" i="71" s="1"/>
  <c r="H42" i="1"/>
  <c r="G42" i="1" s="1"/>
  <c r="F41" i="71" s="1"/>
  <c r="H29" i="1"/>
  <c r="G29" i="1" s="1"/>
  <c r="F46" i="71" s="1"/>
  <c r="H38" i="1"/>
  <c r="G38" i="1" s="1"/>
  <c r="F15"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J37" authorId="0" shapeId="0" xr:uid="{D472C01F-95EC-0140-B7BE-206E98FF5E2C}">
      <text>
        <r>
          <rPr>
            <sz val="10"/>
            <color rgb="FF000000"/>
            <rFont val="Tahoma"/>
            <family val="2"/>
          </rPr>
          <t>* no show opponent for first dual - lost first actual dual</t>
        </r>
      </text>
    </comment>
  </commentList>
</comments>
</file>

<file path=xl/sharedStrings.xml><?xml version="1.0" encoding="utf-8"?>
<sst xmlns="http://schemas.openxmlformats.org/spreadsheetml/2006/main" count="1915" uniqueCount="267">
  <si>
    <t>Location:</t>
  </si>
  <si>
    <t>Finals</t>
  </si>
  <si>
    <t>Rank</t>
  </si>
  <si>
    <t>RPA</t>
  </si>
  <si>
    <t>Score</t>
  </si>
  <si>
    <t>RPA 2</t>
  </si>
  <si>
    <t>RPA 1</t>
  </si>
  <si>
    <t xml:space="preserve">SUM OF </t>
  </si>
  <si>
    <t>TOP 3 RPA</t>
  </si>
  <si>
    <t>ATHLETE</t>
  </si>
  <si>
    <t>Competition:</t>
  </si>
  <si>
    <t>Round:</t>
  </si>
  <si>
    <t>Date: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</si>
  <si>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</si>
  <si>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</si>
  <si>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</si>
  <si>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</si>
  <si>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</si>
  <si>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</si>
  <si>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</si>
  <si>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</si>
  <si>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</si>
  <si>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</si>
  <si>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</si>
  <si>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</si>
  <si>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</si>
  <si>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</si>
  <si>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</si>
  <si>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</si>
  <si>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</si>
  <si>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</si>
  <si>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GENDER</t>
  </si>
  <si>
    <t>Age Category</t>
  </si>
  <si>
    <t>Club/Team</t>
  </si>
  <si>
    <t>FREESTYLE  ONTARIO</t>
  </si>
  <si>
    <t xml:space="preserve">FREESTYLE ONTARIO </t>
  </si>
  <si>
    <t>MO</t>
  </si>
  <si>
    <t>U18</t>
  </si>
  <si>
    <t>Apex</t>
  </si>
  <si>
    <t>U16</t>
  </si>
  <si>
    <t>CMA</t>
  </si>
  <si>
    <t>75th percentile</t>
  </si>
  <si>
    <t>50th percentile</t>
  </si>
  <si>
    <t>25th percentile</t>
  </si>
  <si>
    <t>FIS Apex Classic</t>
  </si>
  <si>
    <t>Apex BC</t>
  </si>
  <si>
    <t>2023 ONTARIO RANKINGS</t>
  </si>
  <si>
    <t>2023 Ontario Rankings - Moguls</t>
  </si>
  <si>
    <t>YOB</t>
  </si>
  <si>
    <t>FO License
 (Dec 1)</t>
  </si>
  <si>
    <t>U20</t>
  </si>
  <si>
    <t>FIS</t>
  </si>
  <si>
    <t>Qualification 2</t>
  </si>
  <si>
    <t>Qualification 1</t>
  </si>
  <si>
    <t>DNF</t>
  </si>
  <si>
    <t>GRYSPEERDT,Maximus</t>
  </si>
  <si>
    <t>TURNAU,Aaron</t>
  </si>
  <si>
    <t>NORTH BAY FREESTYLE / PROLINE</t>
  </si>
  <si>
    <t>MCNEIL,Nathan</t>
  </si>
  <si>
    <t>TOMALTY,Gerry</t>
  </si>
  <si>
    <t>ONTARIO TEAM / FORTUNE</t>
  </si>
  <si>
    <t>MCMANUS,Darren</t>
  </si>
  <si>
    <t>RYAN,Maguire</t>
  </si>
  <si>
    <t>High Score:</t>
  </si>
  <si>
    <t>M</t>
  </si>
  <si>
    <t>Male</t>
  </si>
  <si>
    <t>NorAm</t>
  </si>
  <si>
    <t>DM</t>
  </si>
  <si>
    <t>Timber Tour</t>
  </si>
  <si>
    <t>Beaver Velley</t>
  </si>
  <si>
    <t>Beaver Valley Ski Club</t>
  </si>
  <si>
    <t>Qualification</t>
  </si>
  <si>
    <t>BOOSTED</t>
  </si>
  <si>
    <t>COMPRESSED</t>
  </si>
  <si>
    <t>See FO Ontario Athlete Selection Criteria Appendix A for details</t>
  </si>
  <si>
    <t>T2T-stage athletes</t>
  </si>
  <si>
    <t>L2C-stage athletes</t>
  </si>
  <si>
    <t>Hi Score:</t>
  </si>
  <si>
    <t>Original</t>
  </si>
  <si>
    <t>Boosted</t>
  </si>
  <si>
    <t>Compressed</t>
  </si>
  <si>
    <t>RUDNICKI,Evan</t>
  </si>
  <si>
    <t>BOYER LEE,Jacob</t>
  </si>
  <si>
    <t>CONKLE,Camden</t>
  </si>
  <si>
    <t>INGRAM,Ewan</t>
  </si>
  <si>
    <t>CRICHTON,Alastair</t>
  </si>
  <si>
    <t>CUNNINGHAM,Rowan</t>
  </si>
  <si>
    <t>JARVIS,Dylan</t>
  </si>
  <si>
    <t>WATSON,Evan</t>
  </si>
  <si>
    <t>PHIFER,Zachary</t>
  </si>
  <si>
    <t>CROWE,Paul</t>
  </si>
  <si>
    <t>TREMBLAY,Cardiff</t>
  </si>
  <si>
    <t>INGRAM,Reed</t>
  </si>
  <si>
    <t>JOHNSTONE,Carson</t>
  </si>
  <si>
    <t>GOLEM,Jonathan</t>
  </si>
  <si>
    <t>JOHNSTON,Alexander</t>
  </si>
  <si>
    <t>WANDS,Hudson</t>
  </si>
  <si>
    <t>BECK,Mitchell</t>
  </si>
  <si>
    <t>NEWMAN,Eric</t>
  </si>
  <si>
    <t>KONKLE,Kallum</t>
  </si>
  <si>
    <t>LEE,Russie</t>
  </si>
  <si>
    <t>EDEY,Thomas</t>
  </si>
  <si>
    <t>D'ORSAY,John</t>
  </si>
  <si>
    <t>NGUYEN,Kian</t>
  </si>
  <si>
    <t>AGRO,Nathan</t>
  </si>
  <si>
    <t>LAU,John</t>
  </si>
  <si>
    <t>JOHNSON,William</t>
  </si>
  <si>
    <t>CRICHTON,Marshall</t>
  </si>
  <si>
    <t>FORTUNE FREESTYLE</t>
  </si>
  <si>
    <t>FREESTYLE CALABOGIE</t>
  </si>
  <si>
    <t>BEAVER VALLEY SKI CLUB</t>
  </si>
  <si>
    <t>U14</t>
  </si>
  <si>
    <t>18+</t>
  </si>
  <si>
    <t>U12</t>
  </si>
  <si>
    <t>CALEDON SKI CLUB</t>
  </si>
  <si>
    <t>Y</t>
  </si>
  <si>
    <t>Timber tour</t>
  </si>
  <si>
    <t>Beaver Valley</t>
  </si>
  <si>
    <t>Ranking Points</t>
  </si>
  <si>
    <t>Canada Cup</t>
  </si>
  <si>
    <t>Canyon, Red Deer AB</t>
  </si>
  <si>
    <t>Canyon AB</t>
  </si>
  <si>
    <t>Canada cup</t>
  </si>
  <si>
    <t>Top 32</t>
  </si>
  <si>
    <t>Finals (Top 16)</t>
  </si>
  <si>
    <t>DNS</t>
  </si>
  <si>
    <t>EVENT MOGUL RANKING POINTS</t>
  </si>
  <si>
    <t>Deer Valley</t>
  </si>
  <si>
    <t>BELLEM,Owen</t>
  </si>
  <si>
    <t>CUNNINGHAM,Logan</t>
  </si>
  <si>
    <t>dns</t>
  </si>
  <si>
    <t>Deer Valley, Utah, USA</t>
  </si>
  <si>
    <t>*The HPPC has noted that there was a small field size, and may consider this in future selection opportunities.</t>
  </si>
  <si>
    <t xml:space="preserve"> - event weighting adjusted to 83% for qualifications &amp; 88% for Finals (based numerically on % of top qualification score compared to single moguls)</t>
  </si>
  <si>
    <t>* 12 athletes were absent  - mostly NorAm athletes because they were travelling to Deer Valley NorAm (25% of the field missing compared to MO)</t>
  </si>
  <si>
    <t>= loss in first dual*</t>
  </si>
  <si>
    <t>Fortune Freestyle</t>
  </si>
  <si>
    <t>CLUB</t>
  </si>
  <si>
    <t>GALLETTI,Lucas</t>
  </si>
  <si>
    <t>PROV</t>
  </si>
  <si>
    <t>OLYNYCH,Isaac</t>
  </si>
  <si>
    <t>CLEVELAND,Julien</t>
  </si>
  <si>
    <t>SHOEMAKER,Lukas</t>
  </si>
  <si>
    <t>QUESNEL,Mathias</t>
  </si>
  <si>
    <t>FORD,James</t>
  </si>
  <si>
    <t>TREMBLAY,Flynn</t>
  </si>
  <si>
    <t>PETRACCHI,Aurelio</t>
  </si>
  <si>
    <t>SHEN,Tim</t>
  </si>
  <si>
    <t>DUBé,Mathis</t>
  </si>
  <si>
    <t>SCHNARR,Jacob</t>
  </si>
  <si>
    <t>FOSTER,Ben</t>
  </si>
  <si>
    <t>THIBAULT,Antoine</t>
  </si>
  <si>
    <t>Freestylerz Festival</t>
  </si>
  <si>
    <t>Camp Fortune</t>
  </si>
  <si>
    <t>SS/MO</t>
  </si>
  <si>
    <t>ONTARIO RANKING POINTS</t>
  </si>
  <si>
    <t>Qualifiers</t>
  </si>
  <si>
    <t>Semi-Finals</t>
  </si>
  <si>
    <t>Base Point Total  (Tier 6)</t>
  </si>
  <si>
    <t>ON POINTS</t>
  </si>
  <si>
    <t>n/a</t>
  </si>
  <si>
    <t>Calabogie Peaks</t>
  </si>
  <si>
    <t>BELLHOUSE,Owen</t>
  </si>
  <si>
    <t>JANOSKA,Alexi</t>
  </si>
  <si>
    <t>JANOSKA,Sacha</t>
  </si>
  <si>
    <t>NEIL,Carter</t>
  </si>
  <si>
    <t>LIEB,Oliver</t>
  </si>
  <si>
    <t>GELINEAU,Callum</t>
  </si>
  <si>
    <t>SAVENKOFF,Ashton</t>
  </si>
  <si>
    <t>MILLER,Gus</t>
  </si>
  <si>
    <t>HEISE,Colton</t>
  </si>
  <si>
    <t>Ontario Team</t>
  </si>
  <si>
    <t>DM*</t>
  </si>
  <si>
    <t>GELINEAU,Gilbert</t>
  </si>
  <si>
    <t>POINTS</t>
  </si>
  <si>
    <t>KONKLE,Camden</t>
  </si>
  <si>
    <t>L2C</t>
  </si>
  <si>
    <t>T2T</t>
  </si>
  <si>
    <t>Timber Tour Provincials</t>
  </si>
  <si>
    <t>(311) MCMANUS,Darren</t>
  </si>
  <si>
    <t>(338) KONKLE,Camden</t>
  </si>
  <si>
    <t>(282) INGRAM,Ewan</t>
  </si>
  <si>
    <t>(286) CRICHTON,Alastair</t>
  </si>
  <si>
    <t>(354) RUDNICKI,Evan</t>
  </si>
  <si>
    <t>(333) TREMBLAY,Cardiff</t>
  </si>
  <si>
    <t>(365) CUNNINGHAM,Rowan</t>
  </si>
  <si>
    <t>(139) PHIFER,Zachary</t>
  </si>
  <si>
    <t>(370) WATSON,Evan</t>
  </si>
  <si>
    <t>(372) JOHNSTON,Alexander</t>
  </si>
  <si>
    <t>(357) JOHNSTONE,Carson</t>
  </si>
  <si>
    <t>(281) GOLEM,Jonathan</t>
  </si>
  <si>
    <t>(353) JARVIS,Dylan</t>
  </si>
  <si>
    <t>(351) EDEY,Thomas</t>
  </si>
  <si>
    <t>(195) BOYER LEE,Jacob</t>
  </si>
  <si>
    <t>(283) INGRAM,Reed</t>
  </si>
  <si>
    <t>(187) KONKLE,Kallum</t>
  </si>
  <si>
    <t>(369) D'ORSAY,John</t>
  </si>
  <si>
    <t>(355) LAU,John</t>
  </si>
  <si>
    <t>(336) CRICHTON,Marshall</t>
  </si>
  <si>
    <t>(344) AGRO,Nathan</t>
  </si>
  <si>
    <t>(319) BELLEM,Owen</t>
  </si>
  <si>
    <t>(358) LEE,Russie</t>
  </si>
  <si>
    <t>(154) GELINEAU,Gilbert</t>
  </si>
  <si>
    <t>DM POINTS</t>
  </si>
  <si>
    <t>20-28 skiers</t>
  </si>
  <si>
    <t>Timber Tour Prov.</t>
  </si>
  <si>
    <t>Canada Winter Games</t>
  </si>
  <si>
    <t>PEI / NB</t>
  </si>
  <si>
    <t>2023 Canada Winter Games</t>
  </si>
  <si>
    <t>PEI - Crabbe Mtn, NB</t>
  </si>
  <si>
    <t>Qualification 1 + 2</t>
  </si>
  <si>
    <t>Qualification 3</t>
  </si>
  <si>
    <t>Advanced past first round due to his competitor being a DNS. Lost second round.</t>
  </si>
  <si>
    <t>NOTES:</t>
  </si>
  <si>
    <t>Lost first round.</t>
  </si>
  <si>
    <t>Only 13 competitors.</t>
  </si>
  <si>
    <t>Quali. 2 (2nd Chance Round)</t>
  </si>
  <si>
    <t>Quali. 1 (run 1 &amp; run 2)</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</si>
  <si>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</si>
  <si>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</si>
  <si>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See note on event sheet.</t>
  </si>
  <si>
    <t>*HPSC reconizes small field size &amp; departure of NorAm athletes from the Feb 5 DM CC event, and may consider this at upcoming selection opportunities.</t>
  </si>
  <si>
    <t>Nor Am</t>
  </si>
  <si>
    <t>Val St Come</t>
  </si>
  <si>
    <t>Ranking Pts</t>
  </si>
  <si>
    <t xml:space="preserve">Nor Am </t>
  </si>
  <si>
    <t>Val St come</t>
  </si>
  <si>
    <t>Stratton</t>
  </si>
  <si>
    <t>Jr. Canadian Championships</t>
  </si>
  <si>
    <t>Caledon Ski Club</t>
  </si>
  <si>
    <t>Ma 10</t>
  </si>
  <si>
    <t>Jr. Nats</t>
  </si>
  <si>
    <t>Caledon</t>
  </si>
  <si>
    <t>Ranking points</t>
  </si>
  <si>
    <t>Caledon Ski Club, Caledon ON</t>
  </si>
  <si>
    <t>Duals top 32</t>
  </si>
  <si>
    <t>Finals (top 16)</t>
  </si>
  <si>
    <t>* lost first dual</t>
  </si>
  <si>
    <t>* no show opponent for first dual - lost first actual dual</t>
  </si>
  <si>
    <t>dnf</t>
  </si>
  <si>
    <t>Val St-Come</t>
  </si>
  <si>
    <t>SF DM (24)</t>
  </si>
  <si>
    <t>Sr. Nats</t>
  </si>
  <si>
    <t>VSC</t>
  </si>
  <si>
    <t>ON DEV SQUAD/CALABOGIE</t>
  </si>
  <si>
    <t>ON DEV SQUAD/FORTUNE</t>
  </si>
  <si>
    <t>Age Category 2024</t>
  </si>
  <si>
    <t>Not renewed</t>
  </si>
  <si>
    <t>Out of province club</t>
  </si>
  <si>
    <t>Freestyle Calabogie/Out of province</t>
  </si>
  <si>
    <t>ONTARIO TEAM/FORTUNE</t>
  </si>
  <si>
    <t>ONTARIO TEAM/CALABOGIE</t>
  </si>
  <si>
    <t>Prov</t>
  </si>
  <si>
    <t>FREESTYLE CALABOGIE / CMA</t>
  </si>
  <si>
    <t>CALEDON SKI CLUB / CMA</t>
  </si>
  <si>
    <t>ON DEV SQUAD/BEAVER VALLEY</t>
  </si>
  <si>
    <t>Club</t>
  </si>
  <si>
    <t>not renewed</t>
  </si>
  <si>
    <t>Sr Nats</t>
  </si>
  <si>
    <t>33rd percentile</t>
  </si>
  <si>
    <t>2023-24
FO License
 (Nov 5)</t>
  </si>
  <si>
    <t>2023-24
Age Category</t>
  </si>
  <si>
    <t>2022-23 Ontario Rankings - MOGULS - FOR 2023-24 CANADA CUP SELECTION</t>
  </si>
  <si>
    <t>Automatic Minimum Performance Level criteria met for Canada Cup Selelction</t>
  </si>
  <si>
    <t>Highlighting only for easy reference - TOP 1/3 finish at Timber Tour</t>
  </si>
  <si>
    <t>NO PROVINCIAL FREESTYLE ONTARIO LICENSE AS OF NOV 24, 2023</t>
  </si>
  <si>
    <t>FO License
 (Nov 24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</si>
</sst>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4"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11"/>
      <color indexed="8"/>
      <name val="Helvetica Neue"/>
      <family val="2"/>
    </font>
    <font>
      <sz val="8"/>
      <color rgb="FFFF0000"/>
      <name val="Tahoma"/>
      <family val="2"/>
    </font>
    <font>
      <sz val="8"/>
      <color rgb="FF000000"/>
      <name val="Helvetica"/>
      <family val="2"/>
    </font>
    <font>
      <sz val="16"/>
      <color indexed="9"/>
      <name val="Tahoma"/>
      <family val="2"/>
    </font>
    <font>
      <sz val="12"/>
      <color theme="0"/>
      <name val="Tahoma"/>
      <family val="2"/>
    </font>
    <font>
      <b/>
      <sz val="11"/>
      <color indexed="8"/>
      <name val="Calibri"/>
      <family val="2"/>
    </font>
    <font>
      <sz val="11"/>
      <color indexed="8"/>
      <name val="Calibri"/>
      <family val="2"/>
    </font>
    <font>
      <b/>
      <sz val="11"/>
      <color indexed="8"/>
      <name val="Helvetica Neue"/>
      <family val="2"/>
    </font>
    <font>
      <sz val="5"/>
      <name val="Tahoma"/>
      <family val="2"/>
    </font>
    <font>
      <sz val="10"/>
      <color indexed="8"/>
      <name val="Helvetica Neue"/>
      <family val="2"/>
    </font>
    <font>
      <i/>
      <sz val="8"/>
      <color indexed="8"/>
      <name val="Helvetica Neue"/>
      <family val="2"/>
    </font>
    <font>
      <sz val="10"/>
      <color rgb="FF000000"/>
      <name val="Tahoma"/>
      <family val="2"/>
    </font>
    <font>
      <sz val="8"/>
      <color theme="1"/>
      <name val="Helvetica"/>
      <family val="2"/>
    </font>
    <font>
      <sz val="8"/>
      <color theme="1"/>
      <name val="Tahoma"/>
      <family val="2"/>
    </font>
    <font>
      <b/>
      <sz val="8"/>
      <color rgb="FF000000"/>
      <name val="Tahoma"/>
      <family val="2"/>
    </font>
    <font>
      <sz val="11"/>
      <color indexed="8"/>
      <name val="Tahoma"/>
      <family val="2"/>
    </font>
    <font>
      <b/>
      <sz val="8"/>
      <color indexed="9"/>
      <name val="Tahoma"/>
      <family val="2"/>
    </font>
    <font>
      <sz val="8"/>
      <color theme="0" tint="-0.499984740745262"/>
      <name val="Tahoma"/>
      <family val="2"/>
    </font>
    <font>
      <sz val="5"/>
      <color theme="0" tint="-0.499984740745262"/>
      <name val="Tahoma"/>
      <family val="2"/>
    </font>
    <font>
      <sz val="11"/>
      <color theme="0" tint="-0.499984740745262"/>
      <name val="Helvetica Neue"/>
      <family val="2"/>
    </font>
    <font>
      <b/>
      <sz val="6"/>
      <color indexed="9"/>
      <name val="Tahoma"/>
      <family val="2"/>
    </font>
    <font>
      <b/>
      <sz val="8"/>
      <name val="Tahoma"/>
      <family val="2"/>
    </font>
    <font>
      <b/>
      <sz val="8"/>
      <color theme="0" tint="-0.499984740745262"/>
      <name val="Tahoma"/>
      <family val="2"/>
    </font>
    <font>
      <b/>
      <i/>
      <sz val="8"/>
      <color indexed="8"/>
      <name val="Helvetica Neue"/>
      <family val="2"/>
    </font>
    <font>
      <b/>
      <sz val="8"/>
      <color rgb="FF00B050"/>
      <name val="Tahoma"/>
      <family val="2"/>
    </font>
    <font>
      <b/>
      <sz val="8"/>
      <color rgb="FF0070C0"/>
      <name val="Tahoma"/>
      <family val="2"/>
    </font>
    <font>
      <b/>
      <sz val="8"/>
      <color rgb="FF7030A0"/>
      <name val="Tahoma"/>
      <family val="2"/>
    </font>
    <font>
      <b/>
      <sz val="8"/>
      <color rgb="FF00B0F0"/>
      <name val="Tahoma"/>
      <family val="2"/>
    </font>
    <font>
      <b/>
      <sz val="8"/>
      <color indexed="8"/>
      <name val="Tahoma"/>
      <family val="2"/>
    </font>
    <font>
      <sz val="11"/>
      <name val="Helvetica Neue"/>
      <family val="2"/>
    </font>
  </fonts>
  <fills count="29">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C000"/>
        <bgColor rgb="FF000000"/>
      </patternFill>
    </fill>
    <fill>
      <patternFill patternType="solid">
        <fgColor theme="5" tint="0.59999389629810485"/>
        <bgColor rgb="FF000000"/>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rgb="FFE9E660"/>
        <bgColor indexed="64"/>
      </patternFill>
    </fill>
    <fill>
      <patternFill patternType="solid">
        <fgColor rgb="FFE9E753"/>
        <bgColor indexed="64"/>
      </patternFill>
    </fill>
    <fill>
      <patternFill patternType="solid">
        <fgColor theme="6"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4" fillId="0" borderId="0" applyNumberFormat="0" applyFill="0" applyBorder="0" applyProtection="0">
      <alignment vertical="top"/>
    </xf>
  </cellStyleXfs>
  <cellXfs count="352">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14" fillId="0" borderId="0" xfId="0" applyFont="1" applyAlignment="1"/>
    <xf numFmtId="1" fontId="3" fillId="0" borderId="9" xfId="0" applyNumberFormat="1" applyFont="1" applyFill="1" applyBorder="1" applyAlignment="1">
      <alignment horizontal="right"/>
    </xf>
    <xf numFmtId="1" fontId="3" fillId="0" borderId="12" xfId="0" applyNumberFormat="1" applyFont="1" applyFill="1" applyBorder="1" applyAlignment="1">
      <alignment horizontal="right"/>
    </xf>
    <xf numFmtId="1" fontId="15" fillId="8" borderId="9" xfId="0" applyNumberFormat="1" applyFont="1" applyFill="1" applyBorder="1" applyAlignment="1">
      <alignment horizontal="right"/>
    </xf>
    <xf numFmtId="1" fontId="8" fillId="11" borderId="9" xfId="0" applyNumberFormat="1" applyFont="1" applyFill="1" applyBorder="1" applyAlignment="1"/>
    <xf numFmtId="1" fontId="8" fillId="11" borderId="12" xfId="0" applyNumberFormat="1" applyFont="1" applyFill="1" applyBorder="1" applyAlignment="1"/>
    <xf numFmtId="0" fontId="16" fillId="11" borderId="13" xfId="0" applyFont="1" applyFill="1" applyBorder="1" applyAlignment="1"/>
    <xf numFmtId="0" fontId="16" fillId="11" borderId="7" xfId="0" applyFont="1" applyFill="1" applyBorder="1" applyAlignment="1"/>
    <xf numFmtId="0" fontId="16" fillId="11" borderId="9" xfId="0" applyFont="1" applyFill="1" applyBorder="1" applyAlignment="1"/>
    <xf numFmtId="0" fontId="16" fillId="11" borderId="0" xfId="0" applyFont="1" applyFill="1" applyBorder="1" applyAlignment="1"/>
    <xf numFmtId="2" fontId="8" fillId="3" borderId="4" xfId="0" applyNumberFormat="1" applyFont="1" applyFill="1" applyBorder="1" applyAlignment="1">
      <alignment horizontal="center"/>
    </xf>
    <xf numFmtId="1" fontId="17" fillId="0" borderId="0" xfId="0" applyNumberFormat="1" applyFont="1" applyAlignment="1"/>
    <xf numFmtId="1" fontId="17" fillId="0" borderId="0" xfId="0" applyNumberFormat="1" applyFont="1" applyAlignment="1">
      <alignment horizontal="left"/>
    </xf>
    <xf numFmtId="1" fontId="18" fillId="4" borderId="1" xfId="0" applyNumberFormat="1" applyFont="1" applyFill="1" applyBorder="1" applyAlignment="1">
      <alignment horizontal="left" vertical="top" wrapText="1"/>
    </xf>
    <xf numFmtId="1" fontId="18" fillId="4" borderId="3" xfId="0" applyNumberFormat="1" applyFont="1" applyFill="1" applyBorder="1" applyAlignment="1">
      <alignment horizontal="left" vertical="top" wrapText="1"/>
    </xf>
    <xf numFmtId="1" fontId="18" fillId="4" borderId="2" xfId="0" applyNumberFormat="1" applyFont="1" applyFill="1" applyBorder="1" applyAlignment="1">
      <alignment horizontal="left" vertical="top" wrapText="1"/>
    </xf>
    <xf numFmtId="1" fontId="18" fillId="4" borderId="14" xfId="0" applyNumberFormat="1" applyFont="1" applyFill="1" applyBorder="1" applyAlignment="1">
      <alignment horizontal="left" vertical="top" wrapText="1"/>
    </xf>
    <xf numFmtId="2" fontId="8" fillId="12" borderId="6" xfId="0" applyNumberFormat="1" applyFont="1" applyFill="1" applyBorder="1" applyAlignment="1">
      <alignment horizontal="center"/>
    </xf>
    <xf numFmtId="165" fontId="8" fillId="6" borderId="0" xfId="0" applyNumberFormat="1" applyFont="1" applyFill="1" applyAlignment="1">
      <alignment horizontal="center"/>
    </xf>
    <xf numFmtId="0" fontId="3" fillId="13" borderId="0" xfId="0" applyFont="1" applyFill="1" applyAlignment="1">
      <alignment horizontal="center"/>
    </xf>
    <xf numFmtId="0" fontId="3" fillId="13" borderId="0" xfId="0" applyFont="1" applyFill="1" applyAlignment="1">
      <alignment horizontal="left"/>
    </xf>
    <xf numFmtId="0" fontId="8" fillId="14" borderId="0" xfId="0" applyFont="1" applyFill="1" applyAlignment="1">
      <alignment horizontal="center"/>
    </xf>
    <xf numFmtId="0" fontId="0" fillId="14" borderId="0" xfId="0" applyFill="1" applyAlignment="1"/>
    <xf numFmtId="1" fontId="2" fillId="10" borderId="7" xfId="0" applyNumberFormat="1" applyFont="1" applyFill="1" applyBorder="1" applyAlignment="1"/>
    <xf numFmtId="0" fontId="14" fillId="14" borderId="0" xfId="0" applyFont="1" applyFill="1" applyAlignment="1"/>
    <xf numFmtId="0" fontId="14" fillId="15" borderId="0" xfId="0" quotePrefix="1" applyFont="1" applyFill="1" applyBorder="1" applyAlignment="1"/>
    <xf numFmtId="0" fontId="0" fillId="15" borderId="0" xfId="0" applyFill="1" applyAlignment="1"/>
    <xf numFmtId="0" fontId="14" fillId="16" borderId="0" xfId="0" quotePrefix="1" applyFont="1" applyFill="1" applyAlignment="1"/>
    <xf numFmtId="0" fontId="0" fillId="16" borderId="0" xfId="0" applyFill="1" applyAlignment="1"/>
    <xf numFmtId="9" fontId="8" fillId="17" borderId="4" xfId="0" applyNumberFormat="1" applyFont="1" applyFill="1" applyBorder="1" applyAlignment="1">
      <alignment horizontal="center"/>
    </xf>
    <xf numFmtId="9" fontId="8" fillId="17" borderId="0" xfId="0" applyNumberFormat="1" applyFont="1" applyFill="1" applyAlignment="1">
      <alignment horizontal="center"/>
    </xf>
    <xf numFmtId="1" fontId="3" fillId="13" borderId="7" xfId="0" applyNumberFormat="1" applyFont="1" applyFill="1" applyBorder="1" applyAlignment="1">
      <alignment horizontal="center"/>
    </xf>
    <xf numFmtId="2" fontId="8" fillId="18" borderId="9" xfId="0" applyNumberFormat="1" applyFont="1" applyFill="1" applyBorder="1" applyAlignment="1">
      <alignment horizontal="center"/>
    </xf>
    <xf numFmtId="2" fontId="8" fillId="0" borderId="9" xfId="0" applyNumberFormat="1" applyFont="1" applyFill="1" applyBorder="1" applyAlignment="1">
      <alignment horizontal="center"/>
    </xf>
    <xf numFmtId="1" fontId="8" fillId="0" borderId="9" xfId="0" applyNumberFormat="1" applyFont="1" applyFill="1" applyBorder="1" applyAlignment="1">
      <alignment horizontal="center"/>
    </xf>
    <xf numFmtId="0" fontId="8" fillId="0" borderId="9" xfId="0" applyFont="1" applyFill="1" applyBorder="1" applyAlignment="1">
      <alignment horizontal="center"/>
    </xf>
    <xf numFmtId="2" fontId="8" fillId="19" borderId="9" xfId="0" applyNumberFormat="1" applyFont="1" applyFill="1" applyBorder="1" applyAlignment="1">
      <alignment horizontal="center"/>
    </xf>
    <xf numFmtId="10" fontId="8" fillId="6" borderId="0" xfId="0" applyNumberFormat="1" applyFont="1" applyFill="1" applyAlignment="1">
      <alignment horizontal="center"/>
    </xf>
    <xf numFmtId="1" fontId="3" fillId="3" borderId="0" xfId="0" applyNumberFormat="1" applyFont="1" applyFill="1" applyAlignment="1">
      <alignment horizontal="center"/>
    </xf>
    <xf numFmtId="0" fontId="0" fillId="0" borderId="0" xfId="0" applyFill="1" applyAlignment="1"/>
    <xf numFmtId="0" fontId="13" fillId="16" borderId="0" xfId="0" applyFont="1" applyFill="1" applyAlignment="1"/>
    <xf numFmtId="1" fontId="2" fillId="10" borderId="9" xfId="0" applyNumberFormat="1" applyFont="1" applyFill="1" applyBorder="1" applyAlignment="1">
      <alignment horizontal="center"/>
    </xf>
    <xf numFmtId="1" fontId="2" fillId="10" borderId="9" xfId="0" applyNumberFormat="1" applyFont="1" applyFill="1" applyBorder="1" applyAlignment="1">
      <alignment horizontal="left"/>
    </xf>
    <xf numFmtId="1" fontId="2" fillId="8" borderId="9" xfId="0" applyNumberFormat="1" applyFont="1" applyFill="1" applyBorder="1" applyAlignment="1">
      <alignment horizontal="right"/>
    </xf>
    <xf numFmtId="14" fontId="3" fillId="3" borderId="8" xfId="0" applyNumberFormat="1" applyFont="1" applyFill="1" applyBorder="1" applyAlignment="1">
      <alignment horizontal="center"/>
    </xf>
    <xf numFmtId="1" fontId="8" fillId="0" borderId="9" xfId="0" applyNumberFormat="1" applyFont="1" applyBorder="1" applyAlignment="1">
      <alignment horizontal="center"/>
    </xf>
    <xf numFmtId="2" fontId="8" fillId="7" borderId="9" xfId="0" applyNumberFormat="1" applyFont="1" applyFill="1" applyBorder="1" applyAlignment="1">
      <alignment horizontal="center"/>
    </xf>
    <xf numFmtId="1" fontId="8" fillId="0" borderId="2" xfId="0" applyNumberFormat="1" applyFont="1" applyBorder="1" applyAlignment="1">
      <alignment horizontal="center"/>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4"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1" fontId="2" fillId="10" borderId="9" xfId="1193" applyNumberFormat="1" applyFont="1" applyFill="1" applyBorder="1" applyAlignment="1">
      <alignment horizontal="left"/>
    </xf>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8" fillId="0" borderId="2" xfId="1193" applyNumberFormat="1" applyFont="1" applyBorder="1" applyAlignment="1">
      <alignment horizontal="center"/>
    </xf>
    <xf numFmtId="1" fontId="8" fillId="11" borderId="9" xfId="0" applyNumberFormat="1" applyFont="1" applyFill="1" applyBorder="1" applyAlignment="1">
      <alignment horizontal="left"/>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8" fillId="19" borderId="9" xfId="0" applyNumberFormat="1" applyFont="1" applyFill="1" applyBorder="1" applyAlignment="1">
      <alignment horizontal="center"/>
    </xf>
    <xf numFmtId="0" fontId="0" fillId="0" borderId="9" xfId="0" applyBorder="1" applyAlignment="1"/>
    <xf numFmtId="0" fontId="0" fillId="0" borderId="9" xfId="0" applyFill="1" applyBorder="1" applyAlignment="1"/>
    <xf numFmtId="0" fontId="19" fillId="0" borderId="0" xfId="0" applyFont="1" applyAlignment="1"/>
    <xf numFmtId="0" fontId="20" fillId="0" borderId="0" xfId="0" applyFont="1" applyAlignment="1"/>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0" fontId="3" fillId="14" borderId="5" xfId="0" applyFont="1" applyFill="1" applyBorder="1" applyAlignment="1">
      <alignment horizontal="center"/>
    </xf>
    <xf numFmtId="0" fontId="3" fillId="14" borderId="7" xfId="0" applyFont="1" applyFill="1" applyBorder="1" applyAlignment="1">
      <alignment horizontal="center"/>
    </xf>
    <xf numFmtId="1" fontId="8" fillId="13" borderId="7" xfId="0" applyNumberFormat="1" applyFont="1" applyFill="1" applyBorder="1" applyAlignment="1">
      <alignment horizontal="center"/>
    </xf>
    <xf numFmtId="1" fontId="8" fillId="13" borderId="9" xfId="0" applyNumberFormat="1" applyFont="1" applyFill="1" applyBorder="1" applyAlignment="1">
      <alignment horizontal="center"/>
    </xf>
    <xf numFmtId="1" fontId="8" fillId="14" borderId="9" xfId="0" applyNumberFormat="1" applyFont="1" applyFill="1" applyBorder="1" applyAlignment="1">
      <alignment horizontal="center"/>
    </xf>
    <xf numFmtId="1" fontId="2" fillId="14" borderId="9" xfId="0" applyNumberFormat="1" applyFont="1" applyFill="1" applyBorder="1" applyAlignment="1">
      <alignment horizontal="center"/>
    </xf>
    <xf numFmtId="0" fontId="6" fillId="14" borderId="9" xfId="0" applyFont="1" applyFill="1" applyBorder="1" applyAlignment="1">
      <alignment horizontal="center" wrapText="1"/>
    </xf>
    <xf numFmtId="16" fontId="6" fillId="14" borderId="9" xfId="0" applyNumberFormat="1" applyFont="1" applyFill="1" applyBorder="1" applyAlignment="1">
      <alignment horizontal="center"/>
    </xf>
    <xf numFmtId="1" fontId="2" fillId="10" borderId="7" xfId="0" applyNumberFormat="1" applyFont="1" applyFill="1" applyBorder="1" applyAlignment="1">
      <alignment horizontal="center"/>
    </xf>
    <xf numFmtId="1" fontId="17" fillId="0" borderId="0" xfId="0" applyNumberFormat="1" applyFont="1" applyAlignment="1">
      <alignment horizontal="center"/>
    </xf>
    <xf numFmtId="1" fontId="2" fillId="0" borderId="0" xfId="0" applyNumberFormat="1" applyFont="1" applyAlignment="1">
      <alignment horizontal="center" wrapText="1"/>
    </xf>
    <xf numFmtId="1" fontId="18"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8" fillId="11" borderId="13" xfId="0" applyNumberFormat="1"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0" fontId="0" fillId="0" borderId="0" xfId="0" applyAlignment="1">
      <alignment horizontal="center"/>
    </xf>
    <xf numFmtId="0" fontId="21" fillId="14" borderId="0" xfId="0" applyFont="1" applyFill="1" applyAlignment="1"/>
    <xf numFmtId="0" fontId="2" fillId="14" borderId="7" xfId="0" applyFont="1" applyFill="1" applyBorder="1" applyAlignment="1">
      <alignment horizontal="center"/>
    </xf>
    <xf numFmtId="1" fontId="2" fillId="14" borderId="9" xfId="0" applyNumberFormat="1" applyFont="1" applyFill="1" applyBorder="1" applyAlignment="1">
      <alignment horizontal="right"/>
    </xf>
    <xf numFmtId="1" fontId="3" fillId="14" borderId="9" xfId="0" applyNumberFormat="1" applyFont="1" applyFill="1" applyBorder="1" applyAlignment="1">
      <alignment horizontal="right"/>
    </xf>
    <xf numFmtId="1" fontId="2" fillId="5" borderId="9" xfId="0" applyNumberFormat="1" applyFont="1" applyFill="1" applyBorder="1" applyAlignment="1">
      <alignment horizontal="center"/>
    </xf>
    <xf numFmtId="0" fontId="8" fillId="5" borderId="9" xfId="0" applyFont="1" applyFill="1" applyBorder="1" applyAlignment="1">
      <alignment horizontal="center"/>
    </xf>
    <xf numFmtId="0" fontId="23" fillId="21" borderId="3" xfId="0" applyFont="1" applyFill="1" applyBorder="1" applyAlignment="1">
      <alignment horizontal="center" vertical="top" textRotation="180" wrapText="1"/>
    </xf>
    <xf numFmtId="1" fontId="17" fillId="0" borderId="0" xfId="0" applyNumberFormat="1" applyFont="1" applyAlignment="1">
      <alignment horizontal="right"/>
    </xf>
    <xf numFmtId="1" fontId="2" fillId="0" borderId="0" xfId="0" applyNumberFormat="1" applyFont="1" applyAlignment="1">
      <alignment horizontal="right" wrapText="1"/>
    </xf>
    <xf numFmtId="1" fontId="18" fillId="4" borderId="3" xfId="0" applyNumberFormat="1" applyFont="1" applyFill="1" applyBorder="1" applyAlignment="1">
      <alignment horizontal="right" vertical="top" wrapText="1"/>
    </xf>
    <xf numFmtId="1" fontId="7" fillId="4" borderId="3" xfId="0" applyNumberFormat="1" applyFont="1" applyFill="1" applyBorder="1" applyAlignment="1">
      <alignment horizontal="right"/>
    </xf>
    <xf numFmtId="1" fontId="7" fillId="4" borderId="8" xfId="0" applyNumberFormat="1" applyFont="1" applyFill="1" applyBorder="1" applyAlignment="1">
      <alignment horizontal="right"/>
    </xf>
    <xf numFmtId="1" fontId="8" fillId="11" borderId="13" xfId="0" applyNumberFormat="1" applyFont="1" applyFill="1" applyBorder="1" applyAlignment="1">
      <alignment horizontal="right"/>
    </xf>
    <xf numFmtId="1" fontId="8" fillId="11" borderId="7" xfId="0" applyNumberFormat="1" applyFont="1" applyFill="1" applyBorder="1" applyAlignment="1">
      <alignment horizontal="right"/>
    </xf>
    <xf numFmtId="1" fontId="2" fillId="10" borderId="7" xfId="0" applyNumberFormat="1" applyFont="1" applyFill="1" applyBorder="1" applyAlignment="1">
      <alignment horizontal="right"/>
    </xf>
    <xf numFmtId="1" fontId="8" fillId="11" borderId="9" xfId="0" applyNumberFormat="1" applyFont="1" applyFill="1" applyBorder="1" applyAlignment="1">
      <alignment horizontal="right"/>
    </xf>
    <xf numFmtId="1" fontId="2" fillId="10" borderId="9" xfId="0" applyNumberFormat="1" applyFont="1" applyFill="1" applyBorder="1" applyAlignment="1">
      <alignment horizontal="right"/>
    </xf>
    <xf numFmtId="2" fontId="8" fillId="22" borderId="9" xfId="0" applyNumberFormat="1" applyFont="1" applyFill="1" applyBorder="1" applyAlignment="1">
      <alignment horizontal="center"/>
    </xf>
    <xf numFmtId="0" fontId="0" fillId="23" borderId="0" xfId="0" applyFill="1" applyAlignment="1"/>
    <xf numFmtId="0" fontId="14" fillId="16" borderId="0" xfId="0" applyFont="1" applyFill="1" applyAlignment="1"/>
    <xf numFmtId="0" fontId="26" fillId="11" borderId="9" xfId="0" applyFont="1" applyFill="1" applyBorder="1" applyAlignment="1"/>
    <xf numFmtId="0" fontId="26" fillId="11" borderId="7" xfId="0" applyFont="1" applyFill="1" applyBorder="1" applyAlignment="1"/>
    <xf numFmtId="1" fontId="27" fillId="10" borderId="7" xfId="0" applyNumberFormat="1" applyFont="1" applyFill="1" applyBorder="1" applyAlignment="1"/>
    <xf numFmtId="1" fontId="27" fillId="10" borderId="9" xfId="0" applyNumberFormat="1" applyFont="1" applyFill="1" applyBorder="1" applyAlignment="1"/>
    <xf numFmtId="1" fontId="27" fillId="11" borderId="9" xfId="0" applyNumberFormat="1" applyFont="1" applyFill="1" applyBorder="1" applyAlignment="1">
      <alignment horizontal="left"/>
    </xf>
    <xf numFmtId="1" fontId="28" fillId="11" borderId="12" xfId="0" applyNumberFormat="1" applyFont="1" applyFill="1" applyBorder="1" applyAlignment="1"/>
    <xf numFmtId="0" fontId="8" fillId="11" borderId="9" xfId="0" applyFont="1" applyFill="1" applyBorder="1" applyAlignment="1"/>
    <xf numFmtId="0" fontId="29" fillId="0" borderId="0" xfId="0" applyFont="1" applyAlignment="1"/>
    <xf numFmtId="0" fontId="29" fillId="0" borderId="0" xfId="0" applyFont="1" applyAlignment="1">
      <alignment horizontal="right"/>
    </xf>
    <xf numFmtId="0" fontId="29" fillId="0" borderId="0" xfId="0" applyFont="1" applyAlignment="1">
      <alignment horizontal="center"/>
    </xf>
    <xf numFmtId="0" fontId="8" fillId="11" borderId="0" xfId="0" applyFont="1" applyFill="1" applyBorder="1" applyAlignment="1"/>
    <xf numFmtId="0" fontId="8" fillId="11" borderId="13" xfId="0" applyFont="1" applyFill="1" applyBorder="1" applyAlignment="1"/>
    <xf numFmtId="0" fontId="8" fillId="11" borderId="7" xfId="0" applyFont="1" applyFill="1" applyBorder="1" applyAlignment="1"/>
    <xf numFmtId="1" fontId="28" fillId="11" borderId="9" xfId="0" applyNumberFormat="1" applyFont="1" applyFill="1" applyBorder="1" applyAlignment="1"/>
    <xf numFmtId="0" fontId="28" fillId="11" borderId="9" xfId="0" applyFont="1" applyFill="1" applyBorder="1" applyAlignment="1"/>
    <xf numFmtId="1" fontId="30" fillId="10" borderId="9" xfId="0" applyNumberFormat="1" applyFont="1" applyFill="1" applyBorder="1" applyAlignment="1"/>
    <xf numFmtId="1" fontId="28" fillId="11" borderId="7" xfId="0" applyNumberFormat="1" applyFont="1" applyFill="1" applyBorder="1" applyAlignment="1">
      <alignment horizontal="right"/>
    </xf>
    <xf numFmtId="1" fontId="28" fillId="11" borderId="7" xfId="0" applyNumberFormat="1" applyFont="1" applyFill="1" applyBorder="1" applyAlignment="1">
      <alignment horizontal="center"/>
    </xf>
    <xf numFmtId="0" fontId="28" fillId="11" borderId="7" xfId="0" applyFont="1" applyFill="1" applyBorder="1" applyAlignment="1"/>
    <xf numFmtId="1" fontId="8" fillId="0" borderId="12" xfId="0" applyNumberFormat="1" applyFont="1" applyFill="1" applyBorder="1" applyAlignment="1"/>
    <xf numFmtId="1" fontId="8" fillId="0" borderId="7" xfId="0" applyNumberFormat="1" applyFont="1" applyFill="1" applyBorder="1" applyAlignment="1">
      <alignment horizontal="right"/>
    </xf>
    <xf numFmtId="1" fontId="8" fillId="0" borderId="7" xfId="0" applyNumberFormat="1" applyFont="1" applyFill="1" applyBorder="1" applyAlignment="1">
      <alignment horizontal="center"/>
    </xf>
    <xf numFmtId="0" fontId="8" fillId="0" borderId="7" xfId="0" applyFont="1" applyFill="1" applyBorder="1" applyAlignment="1"/>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2" fillId="0" borderId="12" xfId="0" applyNumberFormat="1" applyFont="1" applyFill="1" applyBorder="1" applyAlignment="1">
      <alignment horizontal="center" wrapText="1"/>
    </xf>
    <xf numFmtId="1" fontId="31" fillId="0" borderId="12" xfId="0" applyNumberFormat="1" applyFont="1" applyFill="1" applyBorder="1" applyAlignment="1"/>
    <xf numFmtId="1" fontId="31" fillId="0" borderId="7" xfId="0" applyNumberFormat="1" applyFont="1" applyFill="1" applyBorder="1" applyAlignment="1">
      <alignment horizontal="right"/>
    </xf>
    <xf numFmtId="1" fontId="31" fillId="0" borderId="7" xfId="0" applyNumberFormat="1" applyFont="1" applyFill="1" applyBorder="1" applyAlignment="1">
      <alignment horizontal="center"/>
    </xf>
    <xf numFmtId="0" fontId="31" fillId="0" borderId="7" xfId="0" applyFont="1" applyFill="1" applyBorder="1" applyAlignment="1"/>
    <xf numFmtId="1" fontId="31" fillId="0" borderId="9" xfId="0" applyNumberFormat="1" applyFont="1" applyFill="1" applyBorder="1" applyAlignment="1"/>
    <xf numFmtId="1" fontId="31" fillId="0" borderId="9" xfId="0" applyNumberFormat="1" applyFont="1" applyFill="1" applyBorder="1" applyAlignment="1">
      <alignment horizontal="center"/>
    </xf>
    <xf numFmtId="1" fontId="31" fillId="0" borderId="0" xfId="0" applyNumberFormat="1" applyFont="1" applyFill="1" applyAlignment="1"/>
    <xf numFmtId="1" fontId="31" fillId="0" borderId="12" xfId="0" applyNumberFormat="1" applyFont="1" applyFill="1" applyBorder="1" applyAlignment="1">
      <alignment horizontal="right"/>
    </xf>
    <xf numFmtId="1" fontId="32" fillId="0" borderId="12" xfId="0" applyNumberFormat="1" applyFont="1" applyFill="1" applyBorder="1" applyAlignment="1">
      <alignment horizontal="center" wrapText="1"/>
    </xf>
    <xf numFmtId="0" fontId="33" fillId="0" borderId="0" xfId="0" applyFont="1" applyFill="1" applyAlignment="1"/>
    <xf numFmtId="0" fontId="31" fillId="0" borderId="9" xfId="0" applyFont="1" applyFill="1" applyBorder="1" applyAlignment="1"/>
    <xf numFmtId="1" fontId="31" fillId="0" borderId="7" xfId="0" applyNumberFormat="1" applyFont="1" applyFill="1" applyBorder="1" applyAlignment="1"/>
    <xf numFmtId="1" fontId="31" fillId="0"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3" fillId="0" borderId="3" xfId="0" applyFont="1" applyFill="1" applyBorder="1" applyAlignment="1">
      <alignment horizontal="center" vertical="top" textRotation="180" wrapText="1"/>
    </xf>
    <xf numFmtId="1" fontId="30" fillId="0" borderId="9" xfId="0" applyNumberFormat="1" applyFont="1" applyFill="1" applyBorder="1" applyAlignment="1">
      <alignment horizontal="center"/>
    </xf>
    <xf numFmtId="0" fontId="34" fillId="0" borderId="9" xfId="0" applyFont="1" applyFill="1" applyBorder="1" applyAlignment="1">
      <alignment horizontal="center" wrapText="1"/>
    </xf>
    <xf numFmtId="16" fontId="34" fillId="0" borderId="9" xfId="0" applyNumberFormat="1" applyFont="1" applyFill="1" applyBorder="1" applyAlignment="1">
      <alignment horizontal="center"/>
    </xf>
    <xf numFmtId="1" fontId="35" fillId="0" borderId="12" xfId="0" applyNumberFormat="1" applyFont="1" applyFill="1" applyBorder="1" applyAlignment="1">
      <alignment horizontal="right"/>
    </xf>
    <xf numFmtId="1" fontId="36" fillId="0" borderId="12" xfId="0" applyNumberFormat="1" applyFont="1" applyFill="1" applyBorder="1" applyAlignment="1">
      <alignment horizontal="right"/>
    </xf>
    <xf numFmtId="0" fontId="21" fillId="0" borderId="0" xfId="0" applyFont="1" applyFill="1" applyAlignment="1"/>
    <xf numFmtId="0" fontId="37" fillId="0" borderId="0" xfId="0" applyFont="1" applyFill="1" applyAlignment="1">
      <alignment horizontal="left" vertical="top" textRotation="180" wrapText="1"/>
    </xf>
    <xf numFmtId="0" fontId="4" fillId="21" borderId="0" xfId="0" applyFont="1" applyFill="1" applyAlignment="1"/>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0" fontId="24" fillId="21" borderId="0" xfId="0" applyFont="1" applyFill="1" applyAlignment="1">
      <alignment horizontal="left" vertical="top" textRotation="180" wrapText="1"/>
    </xf>
    <xf numFmtId="1" fontId="30" fillId="21" borderId="9" xfId="0" applyNumberFormat="1" applyFont="1" applyFill="1" applyBorder="1" applyAlignment="1">
      <alignment horizontal="center"/>
    </xf>
    <xf numFmtId="0" fontId="34" fillId="21" borderId="9" xfId="0" applyFont="1" applyFill="1" applyBorder="1" applyAlignment="1">
      <alignment horizontal="center" wrapText="1"/>
    </xf>
    <xf numFmtId="16" fontId="34" fillId="21" borderId="9" xfId="0" applyNumberFormat="1" applyFont="1" applyFill="1" applyBorder="1" applyAlignment="1">
      <alignment horizontal="center"/>
    </xf>
    <xf numFmtId="0" fontId="30" fillId="21" borderId="7" xfId="0" applyFont="1" applyFill="1" applyBorder="1" applyAlignment="1">
      <alignment horizontal="center"/>
    </xf>
    <xf numFmtId="1" fontId="30" fillId="21" borderId="9" xfId="0" applyNumberFormat="1" applyFont="1" applyFill="1" applyBorder="1" applyAlignment="1">
      <alignment horizontal="right"/>
    </xf>
    <xf numFmtId="1" fontId="38" fillId="21" borderId="9" xfId="0" applyNumberFormat="1" applyFont="1" applyFill="1" applyBorder="1" applyAlignment="1">
      <alignment horizontal="right"/>
    </xf>
    <xf numFmtId="1" fontId="39" fillId="21" borderId="9" xfId="0" applyNumberFormat="1" applyFont="1" applyFill="1" applyBorder="1" applyAlignment="1">
      <alignment horizontal="right"/>
    </xf>
    <xf numFmtId="1" fontId="40" fillId="21" borderId="9" xfId="0" applyNumberFormat="1" applyFont="1" applyFill="1" applyBorder="1" applyAlignment="1">
      <alignment horizontal="right"/>
    </xf>
    <xf numFmtId="1" fontId="35" fillId="21" borderId="9" xfId="0" applyNumberFormat="1" applyFont="1" applyFill="1" applyBorder="1" applyAlignment="1">
      <alignment horizontal="right"/>
    </xf>
    <xf numFmtId="0" fontId="21" fillId="21" borderId="0" xfId="0" applyFont="1" applyFill="1" applyAlignment="1"/>
    <xf numFmtId="1" fontId="30" fillId="20" borderId="9" xfId="0" applyNumberFormat="1" applyFont="1" applyFill="1" applyBorder="1" applyAlignment="1">
      <alignment horizontal="center"/>
    </xf>
    <xf numFmtId="0" fontId="34" fillId="20" borderId="9" xfId="0" applyFont="1" applyFill="1" applyBorder="1" applyAlignment="1">
      <alignment horizontal="center" wrapText="1"/>
    </xf>
    <xf numFmtId="16" fontId="34" fillId="20" borderId="9" xfId="0" applyNumberFormat="1" applyFont="1" applyFill="1" applyBorder="1" applyAlignment="1">
      <alignment horizontal="center"/>
    </xf>
    <xf numFmtId="0" fontId="30" fillId="20" borderId="7" xfId="0" applyFont="1" applyFill="1" applyBorder="1" applyAlignment="1">
      <alignment horizontal="center"/>
    </xf>
    <xf numFmtId="1" fontId="30" fillId="20" borderId="9" xfId="0" applyNumberFormat="1" applyFont="1" applyFill="1" applyBorder="1" applyAlignment="1">
      <alignment horizontal="right"/>
    </xf>
    <xf numFmtId="1" fontId="38" fillId="20" borderId="9" xfId="0" applyNumberFormat="1" applyFont="1" applyFill="1" applyBorder="1" applyAlignment="1">
      <alignment horizontal="right"/>
    </xf>
    <xf numFmtId="1" fontId="40" fillId="20" borderId="9" xfId="0" applyNumberFormat="1" applyFont="1" applyFill="1" applyBorder="1" applyAlignment="1">
      <alignment horizontal="right"/>
    </xf>
    <xf numFmtId="1" fontId="35" fillId="20" borderId="9" xfId="0" applyNumberFormat="1" applyFont="1" applyFill="1" applyBorder="1" applyAlignment="1">
      <alignment horizontal="right"/>
    </xf>
    <xf numFmtId="0" fontId="21" fillId="20" borderId="0" xfId="0" applyFont="1" applyFill="1" applyAlignment="1"/>
    <xf numFmtId="1" fontId="41" fillId="21" borderId="9" xfId="0" applyNumberFormat="1" applyFont="1" applyFill="1" applyBorder="1" applyAlignment="1">
      <alignment horizontal="right"/>
    </xf>
    <xf numFmtId="1" fontId="30" fillId="4" borderId="6" xfId="0" applyNumberFormat="1" applyFont="1" applyFill="1" applyBorder="1" applyAlignment="1"/>
    <xf numFmtId="1" fontId="30" fillId="4" borderId="12" xfId="0" applyNumberFormat="1" applyFont="1" applyFill="1" applyBorder="1" applyAlignment="1"/>
    <xf numFmtId="1" fontId="38" fillId="8" borderId="9" xfId="0" applyNumberFormat="1" applyFont="1" applyFill="1" applyBorder="1" applyAlignment="1">
      <alignment horizontal="right"/>
    </xf>
    <xf numFmtId="1" fontId="30" fillId="4" borderId="8" xfId="0" applyNumberFormat="1" applyFont="1" applyFill="1" applyBorder="1" applyAlignment="1"/>
    <xf numFmtId="1" fontId="38" fillId="14" borderId="9" xfId="0" applyNumberFormat="1" applyFont="1" applyFill="1" applyBorder="1" applyAlignment="1">
      <alignment horizontal="right"/>
    </xf>
    <xf numFmtId="0" fontId="42" fillId="0" borderId="0" xfId="0" applyFont="1" applyAlignment="1">
      <alignment horizontal="right"/>
    </xf>
    <xf numFmtId="1" fontId="41" fillId="4" borderId="6" xfId="0" applyNumberFormat="1" applyFont="1" applyFill="1" applyBorder="1" applyAlignment="1"/>
    <xf numFmtId="1" fontId="41" fillId="4" borderId="12" xfId="0" applyNumberFormat="1" applyFont="1" applyFill="1" applyBorder="1" applyAlignment="1"/>
    <xf numFmtId="1" fontId="41" fillId="8" borderId="9" xfId="0" applyNumberFormat="1" applyFont="1" applyFill="1" applyBorder="1" applyAlignment="1">
      <alignment horizontal="right"/>
    </xf>
    <xf numFmtId="1" fontId="41" fillId="4" borderId="8" xfId="0" applyNumberFormat="1" applyFont="1" applyFill="1" applyBorder="1" applyAlignment="1"/>
    <xf numFmtId="1" fontId="41" fillId="14" borderId="9" xfId="0" applyNumberFormat="1" applyFont="1" applyFill="1" applyBorder="1" applyAlignment="1">
      <alignment horizontal="right"/>
    </xf>
    <xf numFmtId="0" fontId="41" fillId="0" borderId="0" xfId="0" applyFont="1" applyAlignment="1">
      <alignment horizontal="right"/>
    </xf>
    <xf numFmtId="1" fontId="39" fillId="4" borderId="6" xfId="0" applyNumberFormat="1" applyFont="1" applyFill="1" applyBorder="1" applyAlignment="1"/>
    <xf numFmtId="1" fontId="39" fillId="4" borderId="12" xfId="0" applyNumberFormat="1" applyFont="1" applyFill="1" applyBorder="1" applyAlignment="1"/>
    <xf numFmtId="1" fontId="39" fillId="8" borderId="9" xfId="0" applyNumberFormat="1" applyFont="1" applyFill="1" applyBorder="1" applyAlignment="1">
      <alignment horizontal="right"/>
    </xf>
    <xf numFmtId="1" fontId="39" fillId="4" borderId="8" xfId="0" applyNumberFormat="1" applyFont="1" applyFill="1" applyBorder="1" applyAlignment="1"/>
    <xf numFmtId="0" fontId="39" fillId="0" borderId="0" xfId="0" applyFont="1" applyAlignment="1">
      <alignment horizontal="right"/>
    </xf>
    <xf numFmtId="1" fontId="40" fillId="8" borderId="9" xfId="0" applyNumberFormat="1" applyFont="1" applyFill="1" applyBorder="1" applyAlignment="1">
      <alignment horizontal="right"/>
    </xf>
    <xf numFmtId="1" fontId="40" fillId="14" borderId="9" xfId="0" applyNumberFormat="1" applyFont="1" applyFill="1" applyBorder="1" applyAlignment="1">
      <alignment horizontal="right"/>
    </xf>
    <xf numFmtId="1" fontId="39" fillId="14" borderId="9" xfId="0" applyNumberFormat="1" applyFont="1" applyFill="1" applyBorder="1" applyAlignment="1">
      <alignment horizontal="right"/>
    </xf>
    <xf numFmtId="1" fontId="3" fillId="24" borderId="9" xfId="0" applyNumberFormat="1" applyFont="1" applyFill="1" applyBorder="1" applyAlignment="1">
      <alignment horizontal="right"/>
    </xf>
    <xf numFmtId="1" fontId="35" fillId="24" borderId="9" xfId="0" applyNumberFormat="1" applyFont="1" applyFill="1" applyBorder="1" applyAlignment="1">
      <alignment horizontal="right"/>
    </xf>
    <xf numFmtId="1" fontId="8" fillId="25" borderId="9" xfId="0" applyNumberFormat="1" applyFont="1" applyFill="1" applyBorder="1" applyAlignment="1"/>
    <xf numFmtId="1" fontId="8" fillId="25" borderId="13" xfId="0" applyNumberFormat="1" applyFont="1" applyFill="1" applyBorder="1" applyAlignment="1">
      <alignment horizontal="right"/>
    </xf>
    <xf numFmtId="1" fontId="8" fillId="25" borderId="13" xfId="0" applyNumberFormat="1" applyFont="1" applyFill="1" applyBorder="1" applyAlignment="1">
      <alignment horizontal="center"/>
    </xf>
    <xf numFmtId="0" fontId="8" fillId="25" borderId="9" xfId="0" applyFont="1" applyFill="1" applyBorder="1" applyAlignment="1"/>
    <xf numFmtId="1" fontId="28" fillId="25" borderId="12" xfId="0" applyNumberFormat="1" applyFont="1" applyFill="1" applyBorder="1" applyAlignment="1"/>
    <xf numFmtId="1" fontId="28" fillId="25" borderId="7" xfId="0" applyNumberFormat="1" applyFont="1" applyFill="1" applyBorder="1" applyAlignment="1">
      <alignment horizontal="right"/>
    </xf>
    <xf numFmtId="1" fontId="28" fillId="25" borderId="7" xfId="0" applyNumberFormat="1" applyFont="1" applyFill="1" applyBorder="1" applyAlignment="1">
      <alignment horizontal="center"/>
    </xf>
    <xf numFmtId="0" fontId="28" fillId="25" borderId="7" xfId="0" applyFont="1" applyFill="1" applyBorder="1" applyAlignment="1"/>
    <xf numFmtId="1" fontId="8" fillId="25" borderId="12" xfId="0" applyNumberFormat="1" applyFont="1" applyFill="1" applyBorder="1" applyAlignment="1"/>
    <xf numFmtId="1" fontId="8" fillId="25" borderId="7" xfId="0" applyNumberFormat="1" applyFont="1" applyFill="1" applyBorder="1" applyAlignment="1">
      <alignment horizontal="right"/>
    </xf>
    <xf numFmtId="1" fontId="8" fillId="25" borderId="7" xfId="0" applyNumberFormat="1" applyFont="1" applyFill="1" applyBorder="1" applyAlignment="1">
      <alignment horizontal="center"/>
    </xf>
    <xf numFmtId="0" fontId="28" fillId="25" borderId="9" xfId="0" applyFont="1" applyFill="1" applyBorder="1" applyAlignment="1"/>
    <xf numFmtId="1" fontId="3" fillId="26" borderId="9" xfId="0" applyNumberFormat="1" applyFont="1" applyFill="1" applyBorder="1" applyAlignment="1">
      <alignment horizontal="right"/>
    </xf>
    <xf numFmtId="1" fontId="8" fillId="14" borderId="7" xfId="0" applyNumberFormat="1" applyFont="1" applyFill="1" applyBorder="1" applyAlignment="1">
      <alignment horizontal="right"/>
    </xf>
    <xf numFmtId="1" fontId="7" fillId="4" borderId="8" xfId="0" applyNumberFormat="1" applyFont="1" applyFill="1" applyBorder="1" applyAlignment="1">
      <alignment wrapText="1"/>
    </xf>
    <xf numFmtId="1" fontId="2" fillId="24" borderId="9" xfId="0" applyNumberFormat="1" applyFont="1" applyFill="1" applyBorder="1" applyAlignment="1"/>
    <xf numFmtId="0" fontId="42" fillId="0" borderId="0" xfId="0" applyFont="1" applyFill="1" applyAlignment="1"/>
    <xf numFmtId="0" fontId="4" fillId="0" borderId="0" xfId="0" applyFont="1" applyFill="1" applyAlignment="1"/>
    <xf numFmtId="0" fontId="31" fillId="0" borderId="0" xfId="0" applyFont="1" applyFill="1" applyAlignment="1"/>
    <xf numFmtId="1" fontId="2" fillId="0" borderId="0" xfId="0" applyNumberFormat="1" applyFont="1" applyFill="1" applyBorder="1" applyAlignment="1"/>
    <xf numFmtId="1" fontId="2" fillId="27" borderId="9" xfId="0" applyNumberFormat="1" applyFont="1" applyFill="1" applyBorder="1" applyAlignment="1"/>
    <xf numFmtId="1" fontId="3" fillId="28" borderId="9" xfId="0" applyNumberFormat="1" applyFont="1" applyFill="1" applyBorder="1" applyAlignment="1">
      <alignment horizontal="right"/>
    </xf>
    <xf numFmtId="1" fontId="18" fillId="4" borderId="10" xfId="0" applyNumberFormat="1" applyFont="1" applyFill="1" applyBorder="1" applyAlignment="1">
      <alignment horizontal="center" vertical="top" wrapText="1"/>
    </xf>
    <xf numFmtId="1" fontId="18"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right" wrapText="1"/>
    </xf>
    <xf numFmtId="1" fontId="7" fillId="4" borderId="8" xfId="0" applyNumberFormat="1" applyFont="1" applyFill="1" applyBorder="1" applyAlignment="1">
      <alignment horizontal="right"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3" fillId="21" borderId="0" xfId="0" applyFont="1" applyFill="1" applyAlignment="1">
      <alignment horizontal="left" vertical="top" wrapText="1"/>
    </xf>
    <xf numFmtId="1" fontId="3" fillId="10" borderId="12" xfId="0" applyNumberFormat="1" applyFont="1" applyFill="1" applyBorder="1" applyAlignment="1"/>
    <xf numFmtId="1" fontId="3" fillId="10" borderId="7" xfId="0" applyNumberFormat="1" applyFont="1" applyFill="1" applyBorder="1" applyAlignment="1">
      <alignment horizontal="right"/>
    </xf>
    <xf numFmtId="1" fontId="3" fillId="10" borderId="7" xfId="0" applyNumberFormat="1" applyFont="1" applyFill="1" applyBorder="1" applyAlignment="1">
      <alignment horizontal="center"/>
    </xf>
    <xf numFmtId="1" fontId="3" fillId="10" borderId="7" xfId="0" applyNumberFormat="1" applyFont="1" applyFill="1" applyBorder="1" applyAlignment="1"/>
    <xf numFmtId="1" fontId="3" fillId="10" borderId="9" xfId="0" applyNumberFormat="1" applyFont="1" applyFill="1" applyBorder="1" applyAlignment="1"/>
    <xf numFmtId="1" fontId="3" fillId="10" borderId="9" xfId="0" applyNumberFormat="1" applyFont="1" applyFill="1" applyBorder="1" applyAlignment="1">
      <alignment horizontal="right"/>
    </xf>
    <xf numFmtId="1" fontId="3" fillId="10" borderId="9" xfId="0" applyNumberFormat="1" applyFont="1" applyFill="1" applyBorder="1" applyAlignment="1">
      <alignment horizontal="center"/>
    </xf>
    <xf numFmtId="1" fontId="3" fillId="10" borderId="9" xfId="0" applyNumberFormat="1" applyFont="1" applyFill="1" applyBorder="1" applyAlignment="1">
      <alignment horizontal="left"/>
    </xf>
    <xf numFmtId="0" fontId="43" fillId="10" borderId="9" xfId="0" applyFont="1" applyFill="1" applyBorder="1" applyAlignment="1"/>
    <xf numFmtId="1" fontId="2" fillId="0" borderId="12" xfId="0" applyNumberFormat="1" applyFont="1" applyFill="1" applyBorder="1" applyAlignment="1"/>
    <xf numFmtId="1" fontId="2" fillId="10" borderId="12" xfId="0" applyNumberFormat="1" applyFont="1" applyFill="1" applyBorder="1" applyAlignment="1"/>
    <xf numFmtId="1" fontId="2" fillId="0" borderId="12" xfId="0" applyNumberFormat="1" applyFont="1" applyBorder="1" applyAlignment="1">
      <alignment horizontal="center"/>
    </xf>
    <xf numFmtId="1" fontId="2" fillId="5" borderId="12" xfId="0" applyNumberFormat="1" applyFont="1" applyFill="1" applyBorder="1" applyAlignment="1">
      <alignment horizontal="center"/>
    </xf>
    <xf numFmtId="1" fontId="2" fillId="2" borderId="12" xfId="0" applyNumberFormat="1" applyFont="1" applyFill="1" applyBorder="1" applyAlignment="1">
      <alignment horizontal="center"/>
    </xf>
    <xf numFmtId="1" fontId="8" fillId="0" borderId="9" xfId="0" applyNumberFormat="1" applyFont="1" applyFill="1" applyBorder="1" applyAlignment="1"/>
    <xf numFmtId="1" fontId="8" fillId="0" borderId="9" xfId="0" applyNumberFormat="1" applyFont="1" applyFill="1" applyBorder="1" applyAlignment="1">
      <alignment horizontal="right"/>
    </xf>
    <xf numFmtId="1" fontId="8" fillId="14" borderId="9" xfId="0" applyNumberFormat="1" applyFont="1" applyFill="1" applyBorder="1" applyAlignment="1">
      <alignment horizontal="right"/>
    </xf>
    <xf numFmtId="0" fontId="8" fillId="0" borderId="9" xfId="0" applyFont="1" applyFill="1" applyBorder="1" applyAlignment="1"/>
    <xf numFmtId="1" fontId="2" fillId="2" borderId="9" xfId="0" applyNumberFormat="1" applyFont="1" applyFill="1" applyBorder="1" applyAlignment="1"/>
    <xf numFmtId="1" fontId="35" fillId="0" borderId="9" xfId="0" applyNumberFormat="1" applyFont="1" applyFill="1" applyBorder="1" applyAlignment="1">
      <alignment horizontal="right"/>
    </xf>
    <xf numFmtId="1" fontId="22" fillId="0" borderId="9" xfId="0" applyNumberFormat="1" applyFont="1" applyFill="1" applyBorder="1" applyAlignment="1">
      <alignment horizontal="center" wrapText="1"/>
    </xf>
    <xf numFmtId="0" fontId="31" fillId="0" borderId="12" xfId="0" applyFont="1" applyFill="1" applyBorder="1" applyAlignment="1"/>
    <xf numFmtId="1" fontId="31" fillId="0" borderId="12" xfId="0" applyNumberFormat="1" applyFont="1" applyFill="1" applyBorder="1" applyAlignment="1">
      <alignment horizontal="center"/>
    </xf>
    <xf numFmtId="1" fontId="36" fillId="0" borderId="9" xfId="0" applyNumberFormat="1" applyFont="1" applyFill="1" applyBorder="1" applyAlignment="1">
      <alignment horizontal="right"/>
    </xf>
    <xf numFmtId="1" fontId="32" fillId="0" borderId="9" xfId="0" applyNumberFormat="1" applyFont="1" applyFill="1" applyBorder="1" applyAlignment="1">
      <alignment horizontal="center"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AB90B664-CF00-3E43-BEA0-C90E37B21A1B}"/>
  </cellStyles>
  <dxfs count="1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9E660"/>
      <color rgb="FF3B8CD8"/>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5"/>
  <sheetViews>
    <sheetView showGridLines="0" tabSelected="1" zoomScale="113" zoomScaleNormal="110" workbookViewId="0">
      <selection activeCell="C6" sqref="C6"/>
    </sheetView>
  </sheetViews>
  <sheetFormatPr baseColWidth="10" defaultColWidth="17.6640625" defaultRowHeight="20" customHeight="1" x14ac:dyDescent="0.15"/>
  <cols>
    <col min="1" max="1" width="25.33203125" style="202" customWidth="1"/>
    <col min="2" max="2" width="6.83203125" style="203" customWidth="1"/>
    <col min="3" max="3" width="10.6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42" customWidth="1"/>
    <col min="16" max="18" width="5.1640625" style="106" customWidth="1"/>
    <col min="19" max="20" width="5.1640625" style="242" customWidth="1"/>
    <col min="21" max="33" width="5.1640625" style="106" customWidth="1"/>
    <col min="34" max="38" width="5.1640625" style="242" customWidth="1"/>
    <col min="39" max="47" width="5.1640625" customWidth="1"/>
  </cols>
  <sheetData>
    <row r="1" spans="1:47" ht="33.75" customHeight="1" x14ac:dyDescent="0.2">
      <c r="A1" s="1" t="s">
        <v>262</v>
      </c>
      <c r="B1" s="182"/>
      <c r="C1" s="182"/>
      <c r="D1" s="166"/>
      <c r="E1" s="78"/>
      <c r="F1" s="78"/>
      <c r="G1" s="79" t="s">
        <v>34</v>
      </c>
      <c r="H1" s="79"/>
      <c r="I1" s="78"/>
      <c r="J1" s="78"/>
      <c r="K1" s="78"/>
      <c r="L1" s="78"/>
      <c r="M1" s="1"/>
      <c r="N1" s="237">
        <v>2022</v>
      </c>
      <c r="O1" s="237">
        <v>2022</v>
      </c>
      <c r="P1" s="219">
        <v>2023</v>
      </c>
      <c r="Q1" s="219">
        <v>2023</v>
      </c>
      <c r="R1" s="219">
        <v>2023</v>
      </c>
      <c r="S1" s="237">
        <v>2023</v>
      </c>
      <c r="T1" s="237">
        <v>2023</v>
      </c>
      <c r="U1" s="219">
        <v>2023</v>
      </c>
      <c r="V1" s="219">
        <v>2023</v>
      </c>
      <c r="W1" s="219">
        <v>2023</v>
      </c>
      <c r="X1" s="219">
        <v>2023</v>
      </c>
      <c r="Y1" s="219">
        <v>2023</v>
      </c>
      <c r="Z1" s="219">
        <v>2023</v>
      </c>
      <c r="AA1" s="219">
        <v>2023</v>
      </c>
      <c r="AB1" s="219">
        <v>2023</v>
      </c>
      <c r="AC1" s="219">
        <v>2023</v>
      </c>
      <c r="AD1" s="219">
        <v>2023</v>
      </c>
      <c r="AE1" s="219">
        <v>2023</v>
      </c>
      <c r="AF1" s="219">
        <v>2023</v>
      </c>
      <c r="AG1" s="219">
        <v>2023</v>
      </c>
      <c r="AH1" s="237">
        <v>2023</v>
      </c>
      <c r="AI1" s="237">
        <v>2023</v>
      </c>
      <c r="AJ1" s="237">
        <v>2023</v>
      </c>
      <c r="AK1" s="237">
        <v>2023</v>
      </c>
      <c r="AL1" s="237">
        <v>2023</v>
      </c>
      <c r="AM1" s="19"/>
      <c r="AN1" s="19"/>
      <c r="AO1" s="19"/>
      <c r="AP1" s="19"/>
      <c r="AQ1" s="19"/>
      <c r="AR1" s="19"/>
      <c r="AS1" s="19"/>
      <c r="AT1" s="19"/>
      <c r="AU1" s="19"/>
    </row>
    <row r="2" spans="1:47" ht="38" customHeight="1" x14ac:dyDescent="0.15">
      <c r="A2" s="2"/>
      <c r="B2" s="183"/>
      <c r="C2" s="183"/>
      <c r="D2" s="167"/>
      <c r="E2" s="2"/>
      <c r="F2" s="2"/>
      <c r="G2" s="2"/>
      <c r="H2" s="2"/>
      <c r="I2" s="2"/>
      <c r="J2" s="2"/>
      <c r="K2" s="2"/>
      <c r="L2" s="2"/>
      <c r="M2" s="3" t="s">
        <v>26</v>
      </c>
      <c r="N2" s="238" t="s">
        <v>44</v>
      </c>
      <c r="O2" s="238" t="s">
        <v>44</v>
      </c>
      <c r="P2" s="234" t="s">
        <v>66</v>
      </c>
      <c r="Q2" s="234" t="s">
        <v>66</v>
      </c>
      <c r="R2" s="234" t="s">
        <v>68</v>
      </c>
      <c r="S2" s="238" t="s">
        <v>119</v>
      </c>
      <c r="T2" s="238" t="s">
        <v>122</v>
      </c>
      <c r="U2" s="234" t="s">
        <v>68</v>
      </c>
      <c r="V2" s="234" t="s">
        <v>68</v>
      </c>
      <c r="W2" s="234" t="s">
        <v>66</v>
      </c>
      <c r="X2" s="234" t="s">
        <v>66</v>
      </c>
      <c r="Y2" s="234" t="s">
        <v>68</v>
      </c>
      <c r="Z2" s="234" t="s">
        <v>206</v>
      </c>
      <c r="AA2" s="234" t="s">
        <v>206</v>
      </c>
      <c r="AB2" s="234" t="s">
        <v>205</v>
      </c>
      <c r="AC2" s="234" t="s">
        <v>205</v>
      </c>
      <c r="AD2" s="234" t="s">
        <v>222</v>
      </c>
      <c r="AE2" s="234" t="s">
        <v>222</v>
      </c>
      <c r="AF2" s="234" t="s">
        <v>222</v>
      </c>
      <c r="AG2" s="234" t="s">
        <v>222</v>
      </c>
      <c r="AH2" s="238" t="s">
        <v>231</v>
      </c>
      <c r="AI2" s="238" t="s">
        <v>119</v>
      </c>
      <c r="AJ2" s="238" t="s">
        <v>119</v>
      </c>
      <c r="AK2" s="238" t="s">
        <v>242</v>
      </c>
      <c r="AL2" s="238" t="s">
        <v>242</v>
      </c>
      <c r="AM2" s="59"/>
      <c r="AN2" s="59"/>
      <c r="AO2" s="59"/>
      <c r="AP2" s="59"/>
      <c r="AQ2" s="59"/>
      <c r="AR2" s="59"/>
      <c r="AS2" s="59"/>
      <c r="AT2" s="59"/>
      <c r="AU2" s="59"/>
    </row>
    <row r="3" spans="1:47" ht="36" customHeight="1" x14ac:dyDescent="0.15">
      <c r="A3" s="80" t="s">
        <v>31</v>
      </c>
      <c r="B3" s="184" t="s">
        <v>65</v>
      </c>
      <c r="C3" s="184"/>
      <c r="D3" s="168"/>
      <c r="E3" s="81"/>
      <c r="F3" s="82"/>
      <c r="G3" s="83"/>
      <c r="H3" s="313" t="s">
        <v>46</v>
      </c>
      <c r="I3" s="313"/>
      <c r="J3" s="313"/>
      <c r="K3" s="313"/>
      <c r="L3" s="314"/>
      <c r="M3" s="3" t="s">
        <v>27</v>
      </c>
      <c r="N3" s="238" t="s">
        <v>38</v>
      </c>
      <c r="O3" s="238" t="s">
        <v>38</v>
      </c>
      <c r="P3" s="234" t="s">
        <v>38</v>
      </c>
      <c r="Q3" s="234" t="s">
        <v>38</v>
      </c>
      <c r="R3" s="234" t="s">
        <v>69</v>
      </c>
      <c r="S3" s="238" t="s">
        <v>121</v>
      </c>
      <c r="T3" s="238" t="s">
        <v>121</v>
      </c>
      <c r="U3" s="234" t="s">
        <v>117</v>
      </c>
      <c r="V3" s="234" t="s">
        <v>117</v>
      </c>
      <c r="W3" s="234" t="s">
        <v>127</v>
      </c>
      <c r="X3" s="234" t="s">
        <v>127</v>
      </c>
      <c r="Y3" s="234" t="s">
        <v>153</v>
      </c>
      <c r="Z3" s="234" t="s">
        <v>207</v>
      </c>
      <c r="AA3" s="234" t="s">
        <v>207</v>
      </c>
      <c r="AB3" s="234" t="s">
        <v>153</v>
      </c>
      <c r="AC3" s="234" t="s">
        <v>153</v>
      </c>
      <c r="AD3" s="234" t="s">
        <v>223</v>
      </c>
      <c r="AE3" s="234" t="s">
        <v>223</v>
      </c>
      <c r="AF3" s="234" t="s">
        <v>227</v>
      </c>
      <c r="AG3" s="234" t="s">
        <v>227</v>
      </c>
      <c r="AH3" s="238" t="s">
        <v>232</v>
      </c>
      <c r="AI3" s="238" t="s">
        <v>232</v>
      </c>
      <c r="AJ3" s="238" t="s">
        <v>232</v>
      </c>
      <c r="AK3" s="238" t="s">
        <v>243</v>
      </c>
      <c r="AL3" s="238" t="s">
        <v>243</v>
      </c>
      <c r="AM3" s="59"/>
      <c r="AN3" s="59"/>
      <c r="AO3" s="59"/>
      <c r="AP3" s="59"/>
      <c r="AQ3" s="59"/>
      <c r="AR3" s="59"/>
      <c r="AS3" s="59"/>
      <c r="AT3" s="59"/>
      <c r="AU3" s="59"/>
    </row>
    <row r="4" spans="1:47" ht="15" customHeight="1" x14ac:dyDescent="0.15">
      <c r="A4" s="4"/>
      <c r="B4" s="185"/>
      <c r="C4" s="315" t="s">
        <v>266</v>
      </c>
      <c r="D4" s="317" t="s">
        <v>246</v>
      </c>
      <c r="E4" s="5"/>
      <c r="F4" s="6"/>
      <c r="G4" s="7" t="s">
        <v>3</v>
      </c>
      <c r="H4" s="8" t="s">
        <v>2</v>
      </c>
      <c r="I4" s="9" t="s">
        <v>17</v>
      </c>
      <c r="J4" s="10" t="s">
        <v>17</v>
      </c>
      <c r="K4" s="11" t="s">
        <v>17</v>
      </c>
      <c r="L4" s="12" t="s">
        <v>7</v>
      </c>
      <c r="M4" s="13" t="s">
        <v>28</v>
      </c>
      <c r="N4" s="239">
        <v>43450</v>
      </c>
      <c r="O4" s="239">
        <v>43451</v>
      </c>
      <c r="P4" s="235">
        <v>43485</v>
      </c>
      <c r="Q4" s="235">
        <v>43486</v>
      </c>
      <c r="R4" s="235">
        <v>43492</v>
      </c>
      <c r="S4" s="239">
        <v>43499</v>
      </c>
      <c r="T4" s="239">
        <v>43500</v>
      </c>
      <c r="U4" s="235">
        <v>43506</v>
      </c>
      <c r="V4" s="235">
        <v>43507</v>
      </c>
      <c r="W4" s="235">
        <v>43503</v>
      </c>
      <c r="X4" s="235">
        <v>43504</v>
      </c>
      <c r="Y4" s="235">
        <v>43519</v>
      </c>
      <c r="Z4" s="235">
        <v>43519</v>
      </c>
      <c r="AA4" s="235">
        <v>43520</v>
      </c>
      <c r="AB4" s="235">
        <v>43520</v>
      </c>
      <c r="AC4" s="235">
        <v>43521</v>
      </c>
      <c r="AD4" s="235">
        <v>43526</v>
      </c>
      <c r="AE4" s="235">
        <v>43527</v>
      </c>
      <c r="AF4" s="235">
        <v>43532</v>
      </c>
      <c r="AG4" s="235" t="s">
        <v>230</v>
      </c>
      <c r="AH4" s="239">
        <v>43533</v>
      </c>
      <c r="AI4" s="239">
        <v>43541</v>
      </c>
      <c r="AJ4" s="239">
        <v>43542</v>
      </c>
      <c r="AK4" s="239">
        <v>43548</v>
      </c>
      <c r="AL4" s="239">
        <v>43549</v>
      </c>
      <c r="AM4" s="60"/>
      <c r="AN4" s="60"/>
      <c r="AO4" s="60"/>
      <c r="AP4" s="60"/>
      <c r="AQ4" s="60"/>
      <c r="AR4" s="60"/>
      <c r="AS4" s="60"/>
      <c r="AT4" s="60"/>
      <c r="AU4" s="60"/>
    </row>
    <row r="5" spans="1:47" ht="15" customHeight="1" x14ac:dyDescent="0.15">
      <c r="A5" s="14" t="s">
        <v>33</v>
      </c>
      <c r="B5" s="186" t="s">
        <v>48</v>
      </c>
      <c r="C5" s="316"/>
      <c r="D5" s="318"/>
      <c r="E5" s="15" t="s">
        <v>9</v>
      </c>
      <c r="F5" s="16"/>
      <c r="G5" s="7" t="s">
        <v>2</v>
      </c>
      <c r="H5" s="17" t="s">
        <v>24</v>
      </c>
      <c r="I5" s="18" t="s">
        <v>6</v>
      </c>
      <c r="J5" s="10" t="s">
        <v>5</v>
      </c>
      <c r="K5" s="10" t="s">
        <v>18</v>
      </c>
      <c r="L5" s="12" t="s">
        <v>8</v>
      </c>
      <c r="M5" s="13" t="s">
        <v>29</v>
      </c>
      <c r="N5" s="239" t="s">
        <v>36</v>
      </c>
      <c r="O5" s="239" t="s">
        <v>36</v>
      </c>
      <c r="P5" s="235" t="s">
        <v>36</v>
      </c>
      <c r="Q5" s="235" t="s">
        <v>67</v>
      </c>
      <c r="R5" s="235" t="s">
        <v>36</v>
      </c>
      <c r="S5" s="239" t="s">
        <v>36</v>
      </c>
      <c r="T5" s="239" t="s">
        <v>172</v>
      </c>
      <c r="U5" s="235" t="s">
        <v>36</v>
      </c>
      <c r="V5" s="235" t="s">
        <v>36</v>
      </c>
      <c r="W5" s="235" t="s">
        <v>36</v>
      </c>
      <c r="X5" s="235" t="s">
        <v>67</v>
      </c>
      <c r="Y5" s="235" t="s">
        <v>36</v>
      </c>
      <c r="Z5" s="235" t="s">
        <v>36</v>
      </c>
      <c r="AA5" s="235" t="s">
        <v>67</v>
      </c>
      <c r="AB5" s="235" t="s">
        <v>36</v>
      </c>
      <c r="AC5" s="235" t="s">
        <v>67</v>
      </c>
      <c r="AD5" s="235" t="s">
        <v>36</v>
      </c>
      <c r="AE5" s="235" t="s">
        <v>67</v>
      </c>
      <c r="AF5" s="235" t="s">
        <v>36</v>
      </c>
      <c r="AG5" s="235" t="s">
        <v>67</v>
      </c>
      <c r="AH5" s="239" t="s">
        <v>36</v>
      </c>
      <c r="AI5" s="239" t="s">
        <v>36</v>
      </c>
      <c r="AJ5" s="239" t="s">
        <v>67</v>
      </c>
      <c r="AK5" s="239" t="s">
        <v>36</v>
      </c>
      <c r="AL5" s="239" t="s">
        <v>67</v>
      </c>
      <c r="AM5" s="60"/>
      <c r="AN5" s="60"/>
      <c r="AO5" s="60"/>
      <c r="AP5" s="60"/>
      <c r="AQ5" s="60"/>
      <c r="AR5" s="60"/>
      <c r="AS5" s="60"/>
      <c r="AT5" s="60"/>
      <c r="AU5" s="60"/>
    </row>
    <row r="6" spans="1:47" ht="17" customHeight="1" x14ac:dyDescent="0.15">
      <c r="A6" s="71" t="s">
        <v>254</v>
      </c>
      <c r="B6" s="187">
        <v>2005</v>
      </c>
      <c r="C6" s="187" t="s">
        <v>51</v>
      </c>
      <c r="D6" s="171" t="s">
        <v>112</v>
      </c>
      <c r="E6" s="201" t="s">
        <v>55</v>
      </c>
      <c r="F6" s="64"/>
      <c r="G6" s="64">
        <f t="shared" ref="G6:G29" si="0">H6</f>
        <v>1</v>
      </c>
      <c r="H6" s="19">
        <f>RANK(L6,$L$6:$L$30,0)</f>
        <v>1</v>
      </c>
      <c r="I6" s="179">
        <f t="shared" ref="I6:I29" si="1">LARGE(($N6:$AU6),1)</f>
        <v>938.4677319459928</v>
      </c>
      <c r="J6" s="20">
        <f t="shared" ref="J6:J29" si="2">LARGE(($N6:$AU6),2)</f>
        <v>912.53591015931056</v>
      </c>
      <c r="K6" s="20">
        <f t="shared" ref="K6:K29" si="3">LARGE(($N6:$AU6),3)</f>
        <v>893.27793625201548</v>
      </c>
      <c r="L6" s="19">
        <f t="shared" ref="L6:L29" si="4">SUM(I6+J6+K6)</f>
        <v>2744.2815783573187</v>
      </c>
      <c r="M6" s="21"/>
      <c r="N6" s="240">
        <f>IF(ISNA(VLOOKUP($E6,'FIS Apex MO-1'!$A$17:$H$995,8,FALSE))=TRUE,"0",VLOOKUP($E6,'FIS Apex MO-1'!$A$17:$H$995,8,FALSE))</f>
        <v>676.25048468398597</v>
      </c>
      <c r="O6" s="240">
        <f>IF(ISNA(VLOOKUP($E6,'FIS Apex MO-2'!$A$17:$H$992,8,FALSE))=TRUE,"0",VLOOKUP($E6,'FIS Apex MO-2'!$A$17:$H$992,8,FALSE))</f>
        <v>787.60352307085589</v>
      </c>
      <c r="P6" s="69" t="str">
        <f>IF(ISNA(VLOOKUP($E6,'NorAm Apex MO'!$A$17:$H$991,8,FALSE))=TRUE,"0",VLOOKUP($E6,'NorAm Apex MO'!$A$17:$H$991,8,FALSE))</f>
        <v>0</v>
      </c>
      <c r="Q6" s="69" t="str">
        <f>IF(ISNA(VLOOKUP($E6,'NorAm Apex DM'!$A$17:$H$991,8,FALSE))=TRUE,"0",VLOOKUP($E6,'NorAm Apex DM'!$A$17:$H$991,8,FALSE))</f>
        <v>0</v>
      </c>
      <c r="R6" s="69">
        <f>IF(ISNA(VLOOKUP($E6,'TT BV1'!$A$17:$H$991,8,FALSE))=TRUE,"0",VLOOKUP($E6,'TT BV1'!$A$17:$H$991,8,FALSE))</f>
        <v>499.12663755458516</v>
      </c>
      <c r="S6" s="240">
        <f>IF(ISNA(VLOOKUP($E6,'CC Canyon MO'!$A$17:$H$991,8,FALSE))=TRUE,"0",VLOOKUP($E6,'CC Canyon MO'!$A$17:$H$991,8,FALSE))</f>
        <v>736.9910100475937</v>
      </c>
      <c r="T6" s="240" t="str">
        <f>IF(ISNA(VLOOKUP($E6,'CC Canyon DM'!$A$17:$H$980,8,FALSE))=TRUE,"0",VLOOKUP($E6,'CC Canyon DM'!$A$17:$H$980,8,FALSE))</f>
        <v>0</v>
      </c>
      <c r="U6" s="69" t="str">
        <f>IF(ISNA(VLOOKUP($E6,'TT BV2'!$A$17:$H$991,8,FALSE))=TRUE,"0",VLOOKUP($E6,'TT BV2'!$A$17:$H$991,8,FALSE))</f>
        <v>0</v>
      </c>
      <c r="V6" s="69" t="str">
        <f>IF(ISNA(VLOOKUP($E6,'TT BV3'!$A$17:$H$991,8,FALSE))=TRUE,"0",VLOOKUP($E6,'TT BV3'!$A$17:$H$991,8,FALSE))</f>
        <v>0</v>
      </c>
      <c r="W6" s="69">
        <f>IF(ISNA(VLOOKUP($E6,'NorAm Deer Valley MO'!$A$17:$H$991,8,FALSE))=TRUE,"0",VLOOKUP($E6,'NorAm Deer Valley MO'!$A$17:$H$991,8,FALSE))</f>
        <v>754.34290030211469</v>
      </c>
      <c r="X6" s="69">
        <f>IF(ISNA(VLOOKUP($E6,'NorAm Deer Valley DM'!$A$17:$H$991,8,FALSE))=TRUE,"0",VLOOKUP($E6,'NorAm Deer Valley DM'!$A$17:$H$991,8,FALSE))</f>
        <v>520.00000000000011</v>
      </c>
      <c r="Y6" s="69" t="str">
        <f>IF(ISNA(VLOOKUP($E6,'TT Camp Fortune'!$A$17:$N$991,8,FALSE))=TRUE,"0",VLOOKUP($E6,'TT Camp Fortune'!$A$17:$N$991,8,FALSE))</f>
        <v>0</v>
      </c>
      <c r="Z6" s="69">
        <f>IF(ISNA(VLOOKUP($E6,'CWG MO'!$A$17:$N$991,8,FALSE))=TRUE,"0",VLOOKUP($E6,'CWG MO'!$A$17:$N$991,8,FALSE))</f>
        <v>676.10024449877756</v>
      </c>
      <c r="AA6" s="220" t="s">
        <v>218</v>
      </c>
      <c r="AB6" s="69" t="str">
        <f>IF(ISNA(VLOOKUP($E6,'TT Prov CF MO'!$A$17:$N$991,8,FALSE))=TRUE,"0",VLOOKUP($E6,'TT Prov CF MO'!$A$17:$N$991,8,FALSE))</f>
        <v>0</v>
      </c>
      <c r="AC6" s="69" t="str">
        <f>IF(ISNA(VLOOKUP($E6,'TT Prov CF DM'!$A$17:$N$991,8,FALSE))=TRUE,"0",VLOOKUP($E6,'TT Prov CF DM'!$A$17:$N$991,8,FALSE))</f>
        <v>0</v>
      </c>
      <c r="AD6" s="69">
        <f>IF(ISNA(VLOOKUP($E6,'NorAm VSC MO'!$A$17:$N$991,8,FALSE))=TRUE,"0",VLOOKUP($E6,'NorAm VSC MO'!$A$17:$N$991,8,FALSE))</f>
        <v>845.26500879176081</v>
      </c>
      <c r="AE6" s="69">
        <f>IF(ISNA(VLOOKUP($E6,'NorAm VSC DM'!$A$17:$N$991,8,FALSE))=TRUE,"0",VLOOKUP($E6,'NorAm VSC DM'!$A$17:$N$991,8,FALSE))</f>
        <v>83.333333333333343</v>
      </c>
      <c r="AF6" s="69">
        <f>IF(ISNA(VLOOKUP($E6,'NA Stratton MO'!$A$17:$N$991,8,FALSE))=TRUE,"0",VLOOKUP($E6,'NA Stratton MO'!$A$17:$N$991,8,FALSE))</f>
        <v>938.4677319459928</v>
      </c>
      <c r="AG6" s="69">
        <f>IF(ISNA(VLOOKUP($E6,'NA Stratton DM'!$A$17:$N$991,8,FALSE))=TRUE,"0",VLOOKUP($E6,'NA Stratton DM'!$A$17:$N$991,8,FALSE))</f>
        <v>83.333333333333343</v>
      </c>
      <c r="AH6" s="240" t="str">
        <f>IF(ISNA(VLOOKUP($E6,'JrNats MO'!$A$17:$N$994,8,FALSE))=TRUE,"0",VLOOKUP($E6,'JrNats MO'!$A$17:$N$994,8,FALSE))</f>
        <v>0</v>
      </c>
      <c r="AI6" s="240">
        <f>IF(ISNA(VLOOKUP($E6,'CC Caledon MO'!$A$17:$N$991,8,FALSE))=TRUE,"0",VLOOKUP($E6,'CC Caledon MO'!$A$17:$N$991,8,FALSE))</f>
        <v>831.18605277329004</v>
      </c>
      <c r="AJ6" s="240">
        <f>IF(ISNA(VLOOKUP($E6,'CC Caledon DM'!$A$17:$N$992,8,FALSE))=TRUE,"0",VLOOKUP($E6,'CC Caledon DM'!$A$17:$N$992,8,FALSE))</f>
        <v>912.53591015931056</v>
      </c>
      <c r="AK6" s="240">
        <f>IF(ISNA(VLOOKUP($E6,'SrNats VSC MO'!$A$17:$N$991,8,FALSE))=TRUE,"0",VLOOKUP($E6,'SrNats VSC MO'!$A$17:$N$991,8,FALSE))</f>
        <v>837.88598574821845</v>
      </c>
      <c r="AL6" s="240">
        <f>IF(ISNA(VLOOKUP($E6,'SrNats VSC DM'!$A$17:$N$992,8,FALSE))=TRUE,"0",VLOOKUP($E6,'SrNats VSC DM'!$A$17:$N$992,8,FALSE))</f>
        <v>893.27793625201548</v>
      </c>
      <c r="AM6" s="69"/>
      <c r="AN6" s="69"/>
      <c r="AO6" s="69"/>
      <c r="AP6" s="69"/>
      <c r="AQ6" s="69"/>
      <c r="AR6" s="69"/>
      <c r="AS6" s="69"/>
      <c r="AT6" s="69"/>
      <c r="AU6" s="69"/>
    </row>
    <row r="7" spans="1:47" ht="17" customHeight="1" x14ac:dyDescent="0.15">
      <c r="A7" s="200" t="s">
        <v>60</v>
      </c>
      <c r="B7" s="211">
        <v>2008</v>
      </c>
      <c r="C7" s="211" t="s">
        <v>252</v>
      </c>
      <c r="D7" s="212" t="s">
        <v>39</v>
      </c>
      <c r="E7" s="213" t="s">
        <v>61</v>
      </c>
      <c r="F7" s="210"/>
      <c r="G7" s="210">
        <f t="shared" si="0"/>
        <v>2</v>
      </c>
      <c r="H7" s="19">
        <f>RANK(L7,$L$6:$L$30,0)</f>
        <v>2</v>
      </c>
      <c r="I7" s="179">
        <f t="shared" si="1"/>
        <v>848.96766653681323</v>
      </c>
      <c r="J7" s="20">
        <f t="shared" si="2"/>
        <v>790.13193322563268</v>
      </c>
      <c r="K7" s="20">
        <f t="shared" si="3"/>
        <v>771.73544006267946</v>
      </c>
      <c r="L7" s="19">
        <f t="shared" si="4"/>
        <v>2410.8350398251255</v>
      </c>
      <c r="M7" s="21"/>
      <c r="N7" s="240">
        <f>IF(ISNA(VLOOKUP($E7,'FIS Apex MO-1'!$A$17:$H$995,8,FALSE))=TRUE,"0",VLOOKUP($E7,'FIS Apex MO-1'!$A$17:$H$995,8,FALSE))</f>
        <v>123.36176812718107</v>
      </c>
      <c r="O7" s="240">
        <f>IF(ISNA(VLOOKUP($E7,'FIS Apex MO-2'!$A$17:$H$992,8,FALSE))=TRUE,"0",VLOOKUP($E7,'FIS Apex MO-2'!$A$17:$H$992,8,FALSE))</f>
        <v>455.08741948205602</v>
      </c>
      <c r="P7" s="69">
        <v>0</v>
      </c>
      <c r="Q7" s="69" t="str">
        <f>IF(ISNA(VLOOKUP($E7,'NorAm Apex DM'!$A$17:$H$991,8,FALSE))=TRUE,"0",VLOOKUP($E7,'NorAm Apex DM'!$A$17:$H$991,8,FALSE))</f>
        <v>0</v>
      </c>
      <c r="R7" s="69" t="str">
        <f>IF(ISNA(VLOOKUP($E7,'TT BV1'!$A$17:$H$991,8,FALSE))=TRUE,"0",VLOOKUP($E7,'TT BV1'!$A$17:$H$991,8,FALSE))</f>
        <v>0</v>
      </c>
      <c r="S7" s="240">
        <f>IF(ISNA(VLOOKUP($E7,'CC Canyon MO'!$A$17:$H$991,8,FALSE))=TRUE,"0",VLOOKUP($E7,'CC Canyon MO'!$A$17:$H$991,8,FALSE))</f>
        <v>615.41512427287148</v>
      </c>
      <c r="T7" s="240">
        <f>IF(ISNA(VLOOKUP($E7,'CC Canyon DM'!$A$17:$H$980,8,FALSE))=TRUE,"0",VLOOKUP($E7,'CC Canyon DM'!$A$17:$H$980,8,FALSE))</f>
        <v>0</v>
      </c>
      <c r="U7" s="69" t="str">
        <f>IF(ISNA(VLOOKUP($E7,'TT BV2'!$A$17:$H$991,8,FALSE))=TRUE,"0",VLOOKUP($E7,'TT BV2'!$A$17:$H$991,8,FALSE))</f>
        <v>0</v>
      </c>
      <c r="V7" s="69" t="str">
        <f>IF(ISNA(VLOOKUP($E7,'TT BV3'!$A$17:$H$991,8,FALSE))=TRUE,"0",VLOOKUP($E7,'TT BV3'!$A$17:$H$991,8,FALSE))</f>
        <v>0</v>
      </c>
      <c r="W7" s="69" t="str">
        <f>IF(ISNA(VLOOKUP($E7,'NorAm Deer Valley MO'!$A$17:$H$991,8,FALSE))=TRUE,"0",VLOOKUP($E7,'NorAm Deer Valley MO'!$A$17:$H$991,8,FALSE))</f>
        <v>0</v>
      </c>
      <c r="X7" s="69" t="str">
        <f>IF(ISNA(VLOOKUP($E7,'NorAm Deer Valley DM'!$A$17:$H$991,8,FALSE))=TRUE,"0",VLOOKUP($E7,'NorAm Deer Valley DM'!$A$17:$H$991,8,FALSE))</f>
        <v>0</v>
      </c>
      <c r="Y7" s="69">
        <f>IF(ISNA(VLOOKUP($E7,'TT Camp Fortune'!$A$17:$N$991,8,FALSE))=TRUE,"0",VLOOKUP($E7,'TT Camp Fortune'!$A$17:$N$991,8,FALSE))</f>
        <v>500</v>
      </c>
      <c r="Z7" s="69" t="str">
        <f>IF(ISNA(VLOOKUP($E7,'CWG MO'!$A$17:$N$991,8,FALSE))=TRUE,"0",VLOOKUP($E7,'CWG MO'!$A$17:$N$991,8,FALSE))</f>
        <v>0</v>
      </c>
      <c r="AA7" s="220" t="s">
        <v>218</v>
      </c>
      <c r="AB7" s="69">
        <f>IF(ISNA(VLOOKUP($E7,'TT Prov CF MO'!$A$17:$N$991,8,FALSE))=TRUE,"0",VLOOKUP($E7,'TT Prov CF MO'!$A$17:$N$991,8,FALSE))</f>
        <v>500</v>
      </c>
      <c r="AC7" s="69">
        <f>IF(ISNA(VLOOKUP($E7,'TT Prov CF DM'!$A$17:$N$991,8,FALSE))=TRUE,"0",VLOOKUP($E7,'TT Prov CF DM'!$A$17:$N$991,8,FALSE))</f>
        <v>500</v>
      </c>
      <c r="AD7" s="69" t="str">
        <f>IF(ISNA(VLOOKUP($E7,'NorAm VSC MO'!$A$17:$N$991,8,FALSE))=TRUE,"0",VLOOKUP($E7,'NorAm VSC MO'!$A$17:$N$991,8,FALSE))</f>
        <v>0</v>
      </c>
      <c r="AE7" s="69" t="str">
        <f>IF(ISNA(VLOOKUP($E7,'NorAm VSC DM'!$A$17:$N$991,8,FALSE))=TRUE,"0",VLOOKUP($E7,'NorAm VSC DM'!$A$17:$N$991,8,FALSE))</f>
        <v>0</v>
      </c>
      <c r="AF7" s="69" t="str">
        <f>IF(ISNA(VLOOKUP($E7,'NA Stratton MO'!$A$17:$N$991,8,FALSE))=TRUE,"0",VLOOKUP($E7,'NA Stratton MO'!$A$17:$N$991,8,FALSE))</f>
        <v>0</v>
      </c>
      <c r="AG7" s="69" t="str">
        <f>IF(ISNA(VLOOKUP($E7,'NA Stratton DM'!$A$17:$N$991,8,FALSE))=TRUE,"0",VLOOKUP($E7,'NA Stratton DM'!$A$17:$N$991,8,FALSE))</f>
        <v>0</v>
      </c>
      <c r="AH7" s="240">
        <f>IF(ISNA(VLOOKUP($E7,'JrNats MO'!$A$17:$N$994,8,FALSE))=TRUE,"0",VLOOKUP($E7,'JrNats MO'!$A$17:$N$994,8,FALSE))</f>
        <v>848.96766653681323</v>
      </c>
      <c r="AI7" s="240">
        <f>IF(ISNA(VLOOKUP($E7,'CC Caledon MO'!$A$17:$N$991,8,FALSE))=TRUE,"0",VLOOKUP($E7,'CC Caledon MO'!$A$17:$N$991,8,FALSE))</f>
        <v>790.13193322563268</v>
      </c>
      <c r="AJ7" s="240">
        <f>IF(ISNA(VLOOKUP($E7,'CC Caledon DM'!$A$17:$N$992,8,FALSE))=TRUE,"0",VLOOKUP($E7,'CC Caledon DM'!$A$17:$N$992,8,FALSE))</f>
        <v>771.73544006267946</v>
      </c>
      <c r="AK7" s="240">
        <f>IF(ISNA(VLOOKUP($E7,'SrNats VSC MO'!$A$17:$N$991,8,FALSE))=TRUE,"0",VLOOKUP($E7,'SrNats VSC MO'!$A$17:$N$991,8,FALSE))</f>
        <v>656.62114014251767</v>
      </c>
      <c r="AL7" s="240">
        <f>IF(ISNA(VLOOKUP($E7,'SrNats VSC DM'!$A$17:$N$992,8,FALSE))=TRUE,"0",VLOOKUP($E7,'SrNats VSC DM'!$A$17:$N$992,8,FALSE))</f>
        <v>109.91566414485924</v>
      </c>
      <c r="AM7" s="69"/>
      <c r="AN7" s="69"/>
      <c r="AO7" s="69"/>
      <c r="AP7" s="69"/>
      <c r="AQ7" s="69"/>
      <c r="AR7" s="69"/>
      <c r="AS7" s="69"/>
      <c r="AT7" s="69"/>
      <c r="AU7" s="69"/>
    </row>
    <row r="8" spans="1:47" ht="17" customHeight="1" x14ac:dyDescent="0.15">
      <c r="A8" s="72" t="s">
        <v>253</v>
      </c>
      <c r="B8" s="188">
        <v>2006</v>
      </c>
      <c r="C8" s="188" t="s">
        <v>51</v>
      </c>
      <c r="D8" s="172" t="s">
        <v>37</v>
      </c>
      <c r="E8" s="201" t="s">
        <v>59</v>
      </c>
      <c r="F8" s="64"/>
      <c r="G8" s="64">
        <f t="shared" si="0"/>
        <v>3</v>
      </c>
      <c r="H8" s="19">
        <f>RANK(L8,$L$6:$L$30,0)</f>
        <v>3</v>
      </c>
      <c r="I8" s="179">
        <f t="shared" si="1"/>
        <v>779.88572912608731</v>
      </c>
      <c r="J8" s="20">
        <f t="shared" si="2"/>
        <v>727.57247323060847</v>
      </c>
      <c r="K8" s="20">
        <f t="shared" si="3"/>
        <v>725.0336564351104</v>
      </c>
      <c r="L8" s="19">
        <f t="shared" si="4"/>
        <v>2232.4918587918064</v>
      </c>
      <c r="M8" s="21"/>
      <c r="N8" s="240">
        <f>IF(ISNA(VLOOKUP($E8,'FIS Apex MO-1'!$A$17:$H$995,8,FALSE))=TRUE,"0",VLOOKUP($E8,'FIS Apex MO-1'!$A$17:$H$995,8,FALSE))</f>
        <v>351.08569212873209</v>
      </c>
      <c r="O8" s="240">
        <f>IF(ISNA(VLOOKUP($E8,'FIS Apex MO-2'!$A$17:$H$992,8,FALSE))=TRUE,"0",VLOOKUP($E8,'FIS Apex MO-2'!$A$17:$H$992,8,FALSE))</f>
        <v>494.70224792953871</v>
      </c>
      <c r="P8" s="69" t="str">
        <f>IF(ISNA(VLOOKUP($E8,'NorAm Apex MO'!$A$17:$H$991,8,FALSE))=TRUE,"0",VLOOKUP($E8,'NorAm Apex MO'!$A$17:$H$991,8,FALSE))</f>
        <v>0</v>
      </c>
      <c r="Q8" s="69" t="str">
        <f>IF(ISNA(VLOOKUP($E8,'NorAm Apex DM'!$A$17:$H$991,8,FALSE))=TRUE,"0",VLOOKUP($E8,'NorAm Apex DM'!$A$17:$H$991,8,FALSE))</f>
        <v>0</v>
      </c>
      <c r="R8" s="69">
        <f>IF(ISNA(VLOOKUP($E8,'TT BV1'!$A$17:$H$991,8,FALSE))=TRUE,"0",VLOOKUP($E8,'TT BV1'!$A$17:$H$991,8,FALSE))</f>
        <v>500</v>
      </c>
      <c r="S8" s="240">
        <f>IF(ISNA(VLOOKUP($E8,'CC Canyon MO'!$A$17:$H$991,8,FALSE))=TRUE,"0",VLOOKUP($E8,'CC Canyon MO'!$A$17:$H$991,8,FALSE))</f>
        <v>58.527234267583289</v>
      </c>
      <c r="T8" s="240">
        <f>IF(ISNA(VLOOKUP($E8,'CC Canyon DM'!$A$17:$H$980,8,FALSE))=TRUE,"0",VLOOKUP($E8,'CC Canyon DM'!$A$17:$H$980,8,FALSE))</f>
        <v>345.28000000000003</v>
      </c>
      <c r="U8" s="69" t="str">
        <f>IF(ISNA(VLOOKUP($E8,'TT BV2'!$A$17:$H$991,8,FALSE))=TRUE,"0",VLOOKUP($E8,'TT BV2'!$A$17:$H$991,8,FALSE))</f>
        <v>0</v>
      </c>
      <c r="V8" s="69" t="str">
        <f>IF(ISNA(VLOOKUP($E8,'TT BV3'!$A$17:$H$991,8,FALSE))=TRUE,"0",VLOOKUP($E8,'TT BV3'!$A$17:$H$991,8,FALSE))</f>
        <v>0</v>
      </c>
      <c r="W8" s="69" t="str">
        <f>IF(ISNA(VLOOKUP($E8,'NorAm Deer Valley MO'!$A$17:$H$991,8,FALSE))=TRUE,"0",VLOOKUP($E8,'NorAm Deer Valley MO'!$A$17:$H$991,8,FALSE))</f>
        <v>0</v>
      </c>
      <c r="X8" s="69" t="str">
        <f>IF(ISNA(VLOOKUP($E8,'NorAm Deer Valley DM'!$A$17:$H$991,8,FALSE))=TRUE,"0",VLOOKUP($E8,'NorAm Deer Valley DM'!$A$17:$H$991,8,FALSE))</f>
        <v>0</v>
      </c>
      <c r="Y8" s="69" t="str">
        <f>IF(ISNA(VLOOKUP($E8,'TT Camp Fortune'!$A$17:$N$991,8,FALSE))=TRUE,"0",VLOOKUP($E8,'TT Camp Fortune'!$A$17:$N$991,8,FALSE))</f>
        <v>0</v>
      </c>
      <c r="Z8" s="69" t="str">
        <f>IF(ISNA(VLOOKUP($E8,'CWG MO'!$A$17:$N$991,8,FALSE))=TRUE,"0",VLOOKUP($E8,'CWG MO'!$A$17:$N$991,8,FALSE))</f>
        <v>0</v>
      </c>
      <c r="AA8" s="220" t="s">
        <v>218</v>
      </c>
      <c r="AB8" s="69">
        <f>IF(ISNA(VLOOKUP($E8,'TT Prov CF MO'!$A$17:$N$991,8,FALSE))=TRUE,"0",VLOOKUP($E8,'TT Prov CF MO'!$A$17:$N$991,8,FALSE))</f>
        <v>493.16939890710387</v>
      </c>
      <c r="AC8" s="69" t="str">
        <f>IF(ISNA(VLOOKUP($E8,'TT Prov CF DM'!$A$17:$N$991,8,FALSE))=TRUE,"0",VLOOKUP($E8,'TT Prov CF DM'!$A$17:$N$991,8,FALSE))</f>
        <v>0</v>
      </c>
      <c r="AD8" s="69">
        <f>IF(ISNA(VLOOKUP($E8,'NorAm VSC MO'!$A$17:$N$991,8,FALSE))=TRUE,"0",VLOOKUP($E8,'NorAm VSC MO'!$A$17:$N$991,8,FALSE))</f>
        <v>86.818638533031901</v>
      </c>
      <c r="AE8" s="69">
        <f>IF(ISNA(VLOOKUP($E8,'NorAm VSC DM'!$A$17:$N$991,8,FALSE))=TRUE,"0",VLOOKUP($E8,'NorAm VSC DM'!$A$17:$N$991,8,FALSE))</f>
        <v>83.333333333333343</v>
      </c>
      <c r="AF8" s="69" t="str">
        <f>IF(ISNA(VLOOKUP($E8,'NA Stratton MO'!$A$17:$N$991,8,FALSE))=TRUE,"0",VLOOKUP($E8,'NA Stratton MO'!$A$17:$N$991,8,FALSE))</f>
        <v>0</v>
      </c>
      <c r="AG8" s="69" t="str">
        <f>IF(ISNA(VLOOKUP($E8,'NA Stratton DM'!$A$17:$N$991,8,FALSE))=TRUE,"0",VLOOKUP($E8,'NA Stratton DM'!$A$17:$N$991,8,FALSE))</f>
        <v>0</v>
      </c>
      <c r="AH8" s="240">
        <f>IF(ISNA(VLOOKUP($E8,'JrNats MO'!$A$17:$N$994,8,FALSE))=TRUE,"0",VLOOKUP($E8,'JrNats MO'!$A$17:$N$994,8,FALSE))</f>
        <v>779.88572912608731</v>
      </c>
      <c r="AI8" s="240">
        <f>IF(ISNA(VLOOKUP($E8,'CC Caledon MO'!$A$17:$N$991,8,FALSE))=TRUE,"0",VLOOKUP($E8,'CC Caledon MO'!$A$17:$N$991,8,FALSE))</f>
        <v>725.0336564351104</v>
      </c>
      <c r="AJ8" s="240">
        <f>IF(ISNA(VLOOKUP($E8,'CC Caledon DM'!$A$17:$N$992,8,FALSE))=TRUE,"0",VLOOKUP($E8,'CC Caledon DM'!$A$17:$N$992,8,FALSE))</f>
        <v>727.57247323060847</v>
      </c>
      <c r="AK8" s="240" t="str">
        <f>IF(ISNA(VLOOKUP($E8,'SrNats VSC MO'!$A$17:$N$991,8,FALSE))=TRUE,"0",VLOOKUP($E8,'SrNats VSC MO'!$A$17:$N$991,8,FALSE))</f>
        <v>0</v>
      </c>
      <c r="AL8" s="240" t="str">
        <f>IF(ISNA(VLOOKUP($E8,'SrNats VSC DM'!$A$17:$N$992,8,FALSE))=TRUE,"0",VLOOKUP($E8,'SrNats VSC DM'!$A$17:$N$992,8,FALSE))</f>
        <v>0</v>
      </c>
      <c r="AM8" s="69"/>
      <c r="AN8" s="69"/>
      <c r="AO8" s="69"/>
      <c r="AP8" s="69"/>
      <c r="AQ8" s="69"/>
      <c r="AR8" s="69"/>
      <c r="AS8" s="69"/>
      <c r="AT8" s="69"/>
      <c r="AU8" s="69"/>
    </row>
    <row r="9" spans="1:47" ht="17" customHeight="1" x14ac:dyDescent="0.15">
      <c r="A9" s="200" t="s">
        <v>250</v>
      </c>
      <c r="B9" s="211">
        <v>2007</v>
      </c>
      <c r="C9" s="211" t="s">
        <v>252</v>
      </c>
      <c r="D9" s="212" t="s">
        <v>37</v>
      </c>
      <c r="E9" s="209" t="s">
        <v>82</v>
      </c>
      <c r="F9" s="210"/>
      <c r="G9" s="210">
        <f t="shared" si="0"/>
        <v>4</v>
      </c>
      <c r="H9" s="19">
        <f>RANK(L9,$L$6:$L$30,0)</f>
        <v>4</v>
      </c>
      <c r="I9" s="179">
        <f t="shared" si="1"/>
        <v>742.33481326717163</v>
      </c>
      <c r="J9" s="20">
        <f t="shared" si="2"/>
        <v>717.46526425139575</v>
      </c>
      <c r="K9" s="20">
        <f t="shared" si="3"/>
        <v>639.72805600430809</v>
      </c>
      <c r="L9" s="19">
        <f t="shared" si="4"/>
        <v>2099.5281335228756</v>
      </c>
      <c r="M9" s="21"/>
      <c r="N9" s="240">
        <v>0</v>
      </c>
      <c r="O9" s="240" t="str">
        <f>IF(ISNA(VLOOKUP($E9,'FIS Apex MO-2'!$A$17:$H$992,8,FALSE))=TRUE,"0",VLOOKUP($E9,'FIS Apex MO-2'!$A$17:$H$992,8,FALSE))</f>
        <v>0</v>
      </c>
      <c r="P9" s="69">
        <v>0</v>
      </c>
      <c r="Q9" s="69" t="str">
        <f>IF(ISNA(VLOOKUP($E9,'NorAm Apex DM'!$A$17:$H$991,8,FALSE))=TRUE,"0",VLOOKUP($E9,'NorAm Apex DM'!$A$17:$H$991,8,FALSE))</f>
        <v>0</v>
      </c>
      <c r="R9" s="69">
        <f>IF(ISNA(VLOOKUP($E9,'TT BV1'!$A$17:$H$991,8,FALSE))=TRUE,"0",VLOOKUP($E9,'TT BV1'!$A$17:$H$991,8,FALSE))</f>
        <v>462.73276904474005</v>
      </c>
      <c r="S9" s="240" t="str">
        <f>IF(ISNA(VLOOKUP($E9,'CC Canyon MO'!$A$17:$H$991,8,FALSE))=TRUE,"0",VLOOKUP($E9,'CC Canyon MO'!$A$17:$H$991,8,FALSE))</f>
        <v>0</v>
      </c>
      <c r="T9" s="240" t="str">
        <f>IF(ISNA(VLOOKUP($E9,'CC Canyon DM'!$A$17:$H$980,8,FALSE))=TRUE,"0",VLOOKUP($E9,'CC Canyon DM'!$A$17:$H$980,8,FALSE))</f>
        <v>0</v>
      </c>
      <c r="U9" s="69">
        <f>IF(ISNA(VLOOKUP($E9,'TT BV2'!$A$17:$H$991,8,FALSE))=TRUE,"0",VLOOKUP($E9,'TT BV2'!$A$17:$H$991,8,FALSE))</f>
        <v>490.44875682231662</v>
      </c>
      <c r="V9" s="69">
        <f>IF(ISNA(VLOOKUP($E9,'TT BV3'!$A$17:$H$991,8,FALSE))=TRUE,"0",VLOOKUP($E9,'TT BV3'!$A$17:$H$991,8,FALSE))</f>
        <v>470.69732937685461</v>
      </c>
      <c r="W9" s="69" t="str">
        <f>IF(ISNA(VLOOKUP($E9,'NorAm Deer Valley MO'!$A$17:$H$991,8,FALSE))=TRUE,"0",VLOOKUP($E9,'NorAm Deer Valley MO'!$A$17:$H$991,8,FALSE))</f>
        <v>0</v>
      </c>
      <c r="X9" s="69" t="str">
        <f>IF(ISNA(VLOOKUP($E9,'NorAm Deer Valley DM'!$A$17:$H$991,8,FALSE))=TRUE,"0",VLOOKUP($E9,'NorAm Deer Valley DM'!$A$17:$H$991,8,FALSE))</f>
        <v>0</v>
      </c>
      <c r="Y9" s="69">
        <f>IF(ISNA(VLOOKUP($E9,'TT Camp Fortune'!$A$17:$N$991,8,FALSE))=TRUE,"0",VLOOKUP($E9,'TT Camp Fortune'!$A$17:$N$991,8,FALSE))</f>
        <v>480</v>
      </c>
      <c r="Z9" s="69" t="str">
        <f>IF(ISNA(VLOOKUP($E9,'CWG MO'!$A$17:$N$991,8,FALSE))=TRUE,"0",VLOOKUP($E9,'CWG MO'!$A$17:$N$991,8,FALSE))</f>
        <v>0</v>
      </c>
      <c r="AA9" s="220" t="s">
        <v>218</v>
      </c>
      <c r="AB9" s="69">
        <f>IF(ISNA(VLOOKUP($E9,'TT Prov CF MO'!$A$17:$N$991,8,FALSE))=TRUE,"0",VLOOKUP($E9,'TT Prov CF MO'!$A$17:$N$991,8,FALSE))</f>
        <v>482.08864602307233</v>
      </c>
      <c r="AC9" s="69">
        <f>IF(ISNA(VLOOKUP($E9,'TT Prov CF DM'!$A$17:$N$991,8,FALSE))=TRUE,"0",VLOOKUP($E9,'TT Prov CF DM'!$A$17:$N$991,8,FALSE))</f>
        <v>250</v>
      </c>
      <c r="AD9" s="69" t="str">
        <f>IF(ISNA(VLOOKUP($E9,'NorAm VSC MO'!$A$17:$N$991,8,FALSE))=TRUE,"0",VLOOKUP($E9,'NorAm VSC MO'!$A$17:$N$991,8,FALSE))</f>
        <v>0</v>
      </c>
      <c r="AE9" s="69" t="str">
        <f>IF(ISNA(VLOOKUP($E9,'NorAm VSC DM'!$A$17:$N$991,8,FALSE))=TRUE,"0",VLOOKUP($E9,'NorAm VSC DM'!$A$17:$N$991,8,FALSE))</f>
        <v>0</v>
      </c>
      <c r="AF9" s="69" t="str">
        <f>IF(ISNA(VLOOKUP($E9,'NA Stratton MO'!$A$17:$N$991,8,FALSE))=TRUE,"0",VLOOKUP($E9,'NA Stratton MO'!$A$17:$N$991,8,FALSE))</f>
        <v>0</v>
      </c>
      <c r="AG9" s="69" t="str">
        <f>IF(ISNA(VLOOKUP($E9,'NA Stratton DM'!$A$17:$N$991,8,FALSE))=TRUE,"0",VLOOKUP($E9,'NA Stratton DM'!$A$17:$N$991,8,FALSE))</f>
        <v>0</v>
      </c>
      <c r="AH9" s="240">
        <f>IF(ISNA(VLOOKUP($E9,'JrNats MO'!$A$17:$N$994,8,FALSE))=TRUE,"0",VLOOKUP($E9,'JrNats MO'!$A$17:$N$994,8,FALSE))</f>
        <v>717.46526425139575</v>
      </c>
      <c r="AI9" s="240">
        <f>IF(ISNA(VLOOKUP($E9,'CC Caledon MO'!$A$17:$N$991,8,FALSE))=TRUE,"0",VLOOKUP($E9,'CC Caledon MO'!$A$17:$N$991,8,FALSE))</f>
        <v>639.72805600430809</v>
      </c>
      <c r="AJ9" s="240">
        <f>IF(ISNA(VLOOKUP($E9,'CC Caledon DM'!$A$17:$N$992,8,FALSE))=TRUE,"0",VLOOKUP($E9,'CC Caledon DM'!$A$17:$N$992,8,FALSE))</f>
        <v>742.33481326717163</v>
      </c>
      <c r="AK9" s="240" t="str">
        <f>IF(ISNA(VLOOKUP($E9,'SrNats VSC MO'!$A$17:$N$991,8,FALSE))=TRUE,"0",VLOOKUP($E9,'SrNats VSC MO'!$A$17:$N$991,8,FALSE))</f>
        <v>0</v>
      </c>
      <c r="AL9" s="240" t="str">
        <f>IF(ISNA(VLOOKUP($E9,'SrNats VSC DM'!$A$17:$N$992,8,FALSE))=TRUE,"0",VLOOKUP($E9,'SrNats VSC DM'!$A$17:$N$992,8,FALSE))</f>
        <v>0</v>
      </c>
      <c r="AM9" s="69"/>
      <c r="AN9" s="69"/>
      <c r="AO9" s="69"/>
      <c r="AP9" s="69"/>
      <c r="AQ9" s="69"/>
      <c r="AR9" s="69"/>
      <c r="AS9" s="69"/>
      <c r="AT9" s="69"/>
      <c r="AU9" s="69"/>
    </row>
    <row r="10" spans="1:47" ht="17" customHeight="1" x14ac:dyDescent="0.15">
      <c r="A10" s="200" t="s">
        <v>251</v>
      </c>
      <c r="B10" s="211">
        <v>2007</v>
      </c>
      <c r="C10" s="211" t="s">
        <v>252</v>
      </c>
      <c r="D10" s="212" t="s">
        <v>37</v>
      </c>
      <c r="E10" s="209" t="s">
        <v>175</v>
      </c>
      <c r="F10" s="210"/>
      <c r="G10" s="210">
        <f t="shared" si="0"/>
        <v>5</v>
      </c>
      <c r="H10" s="19">
        <f>RANK(L10,$L$6:$L$30,0)</f>
        <v>5</v>
      </c>
      <c r="I10" s="179">
        <f t="shared" si="1"/>
        <v>809.98571614076081</v>
      </c>
      <c r="J10" s="20">
        <f t="shared" si="2"/>
        <v>625.47662575084883</v>
      </c>
      <c r="K10" s="20">
        <f t="shared" si="3"/>
        <v>512.98465266558958</v>
      </c>
      <c r="L10" s="19">
        <f t="shared" si="4"/>
        <v>1948.4469945571991</v>
      </c>
      <c r="M10" s="21"/>
      <c r="N10" s="240">
        <v>0</v>
      </c>
      <c r="O10" s="240" t="str">
        <f>IF(ISNA(VLOOKUP($E10,'FIS Apex MO-2'!$A$17:$H$992,8,FALSE))=TRUE,"0",VLOOKUP($E10,'FIS Apex MO-2'!$A$17:$H$992,8,FALSE))</f>
        <v>0</v>
      </c>
      <c r="P10" s="69">
        <v>0</v>
      </c>
      <c r="Q10" s="69" t="str">
        <f>IF(ISNA(VLOOKUP($E10,'NorAm Apex DM'!$A$17:$H$991,8,FALSE))=TRUE,"0",VLOOKUP($E10,'NorAm Apex DM'!$A$17:$H$991,8,FALSE))</f>
        <v>0</v>
      </c>
      <c r="R10" s="69">
        <f>IF(ISNA(VLOOKUP($E10,'TT BV1'!$A$17:$H$991,8,FALSE))=TRUE,"0",VLOOKUP($E10,'TT BV1'!$A$17:$H$991,8,FALSE))</f>
        <v>450.68923821039903</v>
      </c>
      <c r="S10" s="240" t="str">
        <f>IF(ISNA(VLOOKUP($E10,'CC Canyon MO'!$A$17:$H$991,8,FALSE))=TRUE,"0",VLOOKUP($E10,'CC Canyon MO'!$A$17:$H$991,8,FALSE))</f>
        <v>0</v>
      </c>
      <c r="T10" s="240" t="str">
        <f>IF(ISNA(VLOOKUP($E10,'CC Canyon DM'!$A$17:$H$980,8,FALSE))=TRUE,"0",VLOOKUP($E10,'CC Canyon DM'!$A$17:$H$980,8,FALSE))</f>
        <v>0</v>
      </c>
      <c r="U10" s="69">
        <f>IF(ISNA(VLOOKUP($E10,'TT BV2'!$A$17:$H$991,8,FALSE))=TRUE,"0",VLOOKUP($E10,'TT BV2'!$A$17:$H$991,8,FALSE))</f>
        <v>500</v>
      </c>
      <c r="V10" s="69">
        <f>IF(ISNA(VLOOKUP($E10,'TT BV3'!$A$17:$H$991,8,FALSE))=TRUE,"0",VLOOKUP($E10,'TT BV3'!$A$17:$H$991,8,FALSE))</f>
        <v>500</v>
      </c>
      <c r="W10" s="69" t="str">
        <f>IF(ISNA(VLOOKUP($E10,'NorAm Deer Valley MO'!$A$17:$H$991,8,FALSE))=TRUE,"0",VLOOKUP($E10,'NorAm Deer Valley MO'!$A$17:$H$991,8,FALSE))</f>
        <v>0</v>
      </c>
      <c r="X10" s="69" t="str">
        <f>IF(ISNA(VLOOKUP($E10,'NorAm Deer Valley DM'!$A$17:$H$991,8,FALSE))=TRUE,"0",VLOOKUP($E10,'NorAm Deer Valley DM'!$A$17:$H$991,8,FALSE))</f>
        <v>0</v>
      </c>
      <c r="Y10" s="69">
        <f>IF(ISNA(VLOOKUP($E10,'TT Camp Fortune'!$A$17:$N$991,8,FALSE))=TRUE,"0",VLOOKUP($E10,'TT Camp Fortune'!$A$17:$N$991,8,FALSE))</f>
        <v>455.02499999999998</v>
      </c>
      <c r="Z10" s="69" t="str">
        <f>IF(ISNA(VLOOKUP($E10,'CWG MO'!$A$17:$N$991,8,FALSE))=TRUE,"0",VLOOKUP($E10,'CWG MO'!$A$17:$N$991,8,FALSE))</f>
        <v>0</v>
      </c>
      <c r="AA10" s="220" t="s">
        <v>218</v>
      </c>
      <c r="AB10" s="69">
        <f>IF(ISNA(VLOOKUP($E10,'TT Prov CF MO'!$A$17:$N$991,8,FALSE))=TRUE,"0",VLOOKUP($E10,'TT Prov CF MO'!$A$17:$N$991,8,FALSE))</f>
        <v>191.18093503339406</v>
      </c>
      <c r="AC10" s="69">
        <f>IF(ISNA(VLOOKUP($E10,'TT Prov CF DM'!$A$17:$N$991,8,FALSE))=TRUE,"0",VLOOKUP($E10,'TT Prov CF DM'!$A$17:$N$991,8,FALSE))</f>
        <v>475</v>
      </c>
      <c r="AD10" s="69" t="str">
        <f>IF(ISNA(VLOOKUP($E10,'NorAm VSC MO'!$A$17:$N$991,8,FALSE))=TRUE,"0",VLOOKUP($E10,'NorAm VSC MO'!$A$17:$N$991,8,FALSE))</f>
        <v>0</v>
      </c>
      <c r="AE10" s="69" t="str">
        <f>IF(ISNA(VLOOKUP($E10,'NorAm VSC DM'!$A$17:$N$991,8,FALSE))=TRUE,"0",VLOOKUP($E10,'NorAm VSC DM'!$A$17:$N$991,8,FALSE))</f>
        <v>0</v>
      </c>
      <c r="AF10" s="69" t="str">
        <f>IF(ISNA(VLOOKUP($E10,'NA Stratton MO'!$A$17:$N$991,8,FALSE))=TRUE,"0",VLOOKUP($E10,'NA Stratton MO'!$A$17:$N$991,8,FALSE))</f>
        <v>0</v>
      </c>
      <c r="AG10" s="69" t="str">
        <f>IF(ISNA(VLOOKUP($E10,'NA Stratton DM'!$A$17:$N$991,8,FALSE))=TRUE,"0",VLOOKUP($E10,'NA Stratton DM'!$A$17:$N$991,8,FALSE))</f>
        <v>0</v>
      </c>
      <c r="AH10" s="240">
        <f>IF(ISNA(VLOOKUP($E10,'JrNats MO'!$A$17:$N$994,8,FALSE))=TRUE,"0",VLOOKUP($E10,'JrNats MO'!$A$17:$N$994,8,FALSE))</f>
        <v>809.98571614076081</v>
      </c>
      <c r="AI10" s="240">
        <f>IF(ISNA(VLOOKUP($E10,'CC Caledon MO'!$A$17:$N$991,8,FALSE))=TRUE,"0",VLOOKUP($E10,'CC Caledon MO'!$A$17:$N$991,8,FALSE))</f>
        <v>512.98465266558958</v>
      </c>
      <c r="AJ10" s="240">
        <f>IF(ISNA(VLOOKUP($E10,'CC Caledon DM'!$A$17:$N$992,8,FALSE))=TRUE,"0",VLOOKUP($E10,'CC Caledon DM'!$A$17:$N$992,8,FALSE))</f>
        <v>625.47662575084883</v>
      </c>
      <c r="AK10" s="240" t="str">
        <f>IF(ISNA(VLOOKUP($E10,'SrNats VSC MO'!$A$17:$N$991,8,FALSE))=TRUE,"0",VLOOKUP($E10,'SrNats VSC MO'!$A$17:$N$991,8,FALSE))</f>
        <v>0</v>
      </c>
      <c r="AL10" s="240" t="str">
        <f>IF(ISNA(VLOOKUP($E10,'SrNats VSC DM'!$A$17:$N$992,8,FALSE))=TRUE,"0",VLOOKUP($E10,'SrNats VSC DM'!$A$17:$N$992,8,FALSE))</f>
        <v>0</v>
      </c>
      <c r="AM10" s="69"/>
      <c r="AN10" s="69"/>
      <c r="AO10" s="69"/>
      <c r="AP10" s="69"/>
      <c r="AQ10" s="69"/>
      <c r="AR10" s="69"/>
      <c r="AS10" s="69"/>
      <c r="AT10" s="69"/>
      <c r="AU10" s="69"/>
    </row>
    <row r="11" spans="1:47" ht="17" customHeight="1" x14ac:dyDescent="0.15">
      <c r="A11" s="200" t="s">
        <v>244</v>
      </c>
      <c r="B11" s="188">
        <v>2008</v>
      </c>
      <c r="C11" s="188" t="s">
        <v>252</v>
      </c>
      <c r="D11" s="172" t="s">
        <v>39</v>
      </c>
      <c r="E11" s="64" t="s">
        <v>93</v>
      </c>
      <c r="F11" s="64"/>
      <c r="G11" s="64">
        <f t="shared" si="0"/>
        <v>6</v>
      </c>
      <c r="H11" s="19">
        <f>RANK(L11,$L$6:$L$30,0)</f>
        <v>6</v>
      </c>
      <c r="I11" s="179">
        <f t="shared" si="1"/>
        <v>671.32839890923253</v>
      </c>
      <c r="J11" s="20">
        <f t="shared" si="2"/>
        <v>645.86698976844366</v>
      </c>
      <c r="K11" s="20">
        <f t="shared" si="3"/>
        <v>531.3201880386523</v>
      </c>
      <c r="L11" s="19">
        <f t="shared" si="4"/>
        <v>1848.5155767163285</v>
      </c>
      <c r="M11" s="21"/>
      <c r="N11" s="240">
        <v>0</v>
      </c>
      <c r="O11" s="240" t="str">
        <f>IF(ISNA(VLOOKUP($E11,'FIS Apex MO-2'!$A$17:$H$992,8,FALSE))=TRUE,"0",VLOOKUP($E11,'FIS Apex MO-2'!$A$17:$H$992,8,FALSE))</f>
        <v>0</v>
      </c>
      <c r="P11" s="69">
        <v>0</v>
      </c>
      <c r="Q11" s="69" t="str">
        <f>IF(ISNA(VLOOKUP($E11,'NorAm Apex DM'!$A$17:$H$991,8,FALSE))=TRUE,"0",VLOOKUP($E11,'NorAm Apex DM'!$A$17:$H$991,8,FALSE))</f>
        <v>0</v>
      </c>
      <c r="R11" s="69">
        <f>IF(ISNA(VLOOKUP($E11,'TT BV1'!$A$17:$H$991,8,FALSE))=TRUE,"0",VLOOKUP($E11,'TT BV1'!$A$17:$H$991,8,FALSE))</f>
        <v>391.85006045949217</v>
      </c>
      <c r="S11" s="240" t="str">
        <f>IF(ISNA(VLOOKUP($E11,'CC Canyon MO'!$A$17:$H$991,8,FALSE))=TRUE,"0",VLOOKUP($E11,'CC Canyon MO'!$A$17:$H$991,8,FALSE))</f>
        <v>0</v>
      </c>
      <c r="T11" s="240" t="str">
        <f>IF(ISNA(VLOOKUP($E11,'CC Canyon DM'!$A$17:$H$980,8,FALSE))=TRUE,"0",VLOOKUP($E11,'CC Canyon DM'!$A$17:$H$980,8,FALSE))</f>
        <v>0</v>
      </c>
      <c r="U11" s="69">
        <f>IF(ISNA(VLOOKUP($E11,'TT BV2'!$A$17:$H$991,8,FALSE))=TRUE,"0",VLOOKUP($E11,'TT BV2'!$A$17:$H$991,8,FALSE))</f>
        <v>447.46816252274112</v>
      </c>
      <c r="V11" s="69">
        <f>IF(ISNA(VLOOKUP($E11,'TT BV3'!$A$17:$H$991,8,FALSE))=TRUE,"0",VLOOKUP($E11,'TT BV3'!$A$17:$H$991,8,FALSE))</f>
        <v>424.70326409495544</v>
      </c>
      <c r="W11" s="69" t="str">
        <f>IF(ISNA(VLOOKUP($E11,'NorAm Deer Valley MO'!$A$17:$H$991,8,FALSE))=TRUE,"0",VLOOKUP($E11,'NorAm Deer Valley MO'!$A$17:$H$991,8,FALSE))</f>
        <v>0</v>
      </c>
      <c r="X11" s="69" t="str">
        <f>IF(ISNA(VLOOKUP($E11,'NorAm Deer Valley DM'!$A$17:$H$991,8,FALSE))=TRUE,"0",VLOOKUP($E11,'NorAm Deer Valley DM'!$A$17:$H$991,8,FALSE))</f>
        <v>0</v>
      </c>
      <c r="Y11" s="69">
        <f>IF(ISNA(VLOOKUP($E11,'TT Camp Fortune'!$A$17:$N$991,8,FALSE))=TRUE,"0",VLOOKUP($E11,'TT Camp Fortune'!$A$17:$N$991,8,FALSE))</f>
        <v>294.375</v>
      </c>
      <c r="Z11" s="69" t="str">
        <f>IF(ISNA(VLOOKUP($E11,'CWG MO'!$A$17:$N$991,8,FALSE))=TRUE,"0",VLOOKUP($E11,'CWG MO'!$A$17:$N$991,8,FALSE))</f>
        <v>0</v>
      </c>
      <c r="AA11" s="220" t="s">
        <v>218</v>
      </c>
      <c r="AB11" s="69">
        <f>IF(ISNA(VLOOKUP($E11,'TT Prov CF MO'!$A$17:$N$991,8,FALSE))=TRUE,"0",VLOOKUP($E11,'TT Prov CF MO'!$A$17:$N$991,8,FALSE))</f>
        <v>369.76320582877963</v>
      </c>
      <c r="AC11" s="69">
        <f>IF(ISNA(VLOOKUP($E11,'TT Prov CF DM'!$A$17:$N$991,8,FALSE))=TRUE,"0",VLOOKUP($E11,'TT Prov CF DM'!$A$17:$N$991,8,FALSE))</f>
        <v>300</v>
      </c>
      <c r="AD11" s="69" t="str">
        <f>IF(ISNA(VLOOKUP($E11,'NorAm VSC MO'!$A$17:$N$991,8,FALSE))=TRUE,"0",VLOOKUP($E11,'NorAm VSC MO'!$A$17:$N$991,8,FALSE))</f>
        <v>0</v>
      </c>
      <c r="AE11" s="69" t="str">
        <f>IF(ISNA(VLOOKUP($E11,'NorAm VSC DM'!$A$17:$N$991,8,FALSE))=TRUE,"0",VLOOKUP($E11,'NorAm VSC DM'!$A$17:$N$991,8,FALSE))</f>
        <v>0</v>
      </c>
      <c r="AF11" s="69" t="str">
        <f>IF(ISNA(VLOOKUP($E11,'NA Stratton MO'!$A$17:$N$991,8,FALSE))=TRUE,"0",VLOOKUP($E11,'NA Stratton MO'!$A$17:$N$991,8,FALSE))</f>
        <v>0</v>
      </c>
      <c r="AG11" s="69" t="str">
        <f>IF(ISNA(VLOOKUP($E11,'NA Stratton DM'!$A$17:$N$991,8,FALSE))=TRUE,"0",VLOOKUP($E11,'NA Stratton DM'!$A$17:$N$991,8,FALSE))</f>
        <v>0</v>
      </c>
      <c r="AH11" s="240">
        <f>IF(ISNA(VLOOKUP($E11,'JrNats MO'!$A$17:$N$994,8,FALSE))=TRUE,"0",VLOOKUP($E11,'JrNats MO'!$A$17:$N$994,8,FALSE))</f>
        <v>671.32839890923253</v>
      </c>
      <c r="AI11" s="240">
        <f>IF(ISNA(VLOOKUP($E11,'CC Caledon MO'!$A$17:$N$991,8,FALSE))=TRUE,"0",VLOOKUP($E11,'CC Caledon MO'!$A$17:$N$991,8,FALSE))</f>
        <v>645.86698976844366</v>
      </c>
      <c r="AJ11" s="240">
        <f>IF(ISNA(VLOOKUP($E11,'CC Caledon DM'!$A$17:$N$992,8,FALSE))=TRUE,"0",VLOOKUP($E11,'CC Caledon DM'!$A$17:$N$992,8,FALSE))</f>
        <v>531.3201880386523</v>
      </c>
      <c r="AK11" s="240" t="str">
        <f>IF(ISNA(VLOOKUP($E11,'SrNats VSC MO'!$A$17:$N$991,8,FALSE))=TRUE,"0",VLOOKUP($E11,'SrNats VSC MO'!$A$17:$N$991,8,FALSE))</f>
        <v>0</v>
      </c>
      <c r="AL11" s="240" t="str">
        <f>IF(ISNA(VLOOKUP($E11,'SrNats VSC DM'!$A$17:$N$992,8,FALSE))=TRUE,"0",VLOOKUP($E11,'SrNats VSC DM'!$A$17:$N$992,8,FALSE))</f>
        <v>0</v>
      </c>
      <c r="AM11" s="69"/>
      <c r="AN11" s="69"/>
      <c r="AO11" s="69"/>
      <c r="AP11" s="69"/>
      <c r="AQ11" s="69"/>
      <c r="AR11" s="69"/>
      <c r="AS11" s="69"/>
      <c r="AT11" s="69"/>
      <c r="AU11" s="69"/>
    </row>
    <row r="12" spans="1:47" ht="17" customHeight="1" x14ac:dyDescent="0.15">
      <c r="A12" s="200" t="s">
        <v>245</v>
      </c>
      <c r="B12" s="188">
        <v>2008</v>
      </c>
      <c r="C12" s="188" t="s">
        <v>252</v>
      </c>
      <c r="D12" s="172" t="s">
        <v>39</v>
      </c>
      <c r="E12" s="64" t="s">
        <v>94</v>
      </c>
      <c r="F12" s="64"/>
      <c r="G12" s="64">
        <f t="shared" si="0"/>
        <v>7</v>
      </c>
      <c r="H12" s="19">
        <f>RANK(L12,$L$6:$L$30,0)</f>
        <v>7</v>
      </c>
      <c r="I12" s="179">
        <f t="shared" si="1"/>
        <v>668.86118685884946</v>
      </c>
      <c r="J12" s="20">
        <f t="shared" si="2"/>
        <v>609.34969966048573</v>
      </c>
      <c r="K12" s="20">
        <f t="shared" si="3"/>
        <v>568.87452880990838</v>
      </c>
      <c r="L12" s="19">
        <f t="shared" si="4"/>
        <v>1847.0854153292435</v>
      </c>
      <c r="M12" s="21"/>
      <c r="N12" s="240">
        <v>0</v>
      </c>
      <c r="O12" s="240" t="str">
        <f>IF(ISNA(VLOOKUP($E12,'FIS Apex MO-2'!$A$17:$H$992,8,FALSE))=TRUE,"0",VLOOKUP($E12,'FIS Apex MO-2'!$A$17:$H$992,8,FALSE))</f>
        <v>0</v>
      </c>
      <c r="P12" s="69">
        <v>0</v>
      </c>
      <c r="Q12" s="69" t="str">
        <f>IF(ISNA(VLOOKUP($E12,'NorAm Apex DM'!$A$17:$H$991,8,FALSE))=TRUE,"0",VLOOKUP($E12,'NorAm Apex DM'!$A$17:$H$991,8,FALSE))</f>
        <v>0</v>
      </c>
      <c r="R12" s="69">
        <f>IF(ISNA(VLOOKUP($E12,'TT BV1'!$A$17:$H$991,8,FALSE))=TRUE,"0",VLOOKUP($E12,'TT BV1'!$A$17:$H$991,8,FALSE))</f>
        <v>385.82829504232166</v>
      </c>
      <c r="S12" s="240" t="str">
        <f>IF(ISNA(VLOOKUP($E12,'CC Canyon MO'!$A$17:$H$991,8,FALSE))=TRUE,"0",VLOOKUP($E12,'CC Canyon MO'!$A$17:$H$991,8,FALSE))</f>
        <v>0</v>
      </c>
      <c r="T12" s="240" t="str">
        <f>IF(ISNA(VLOOKUP($E12,'CC Canyon DM'!$A$17:$H$980,8,FALSE))=TRUE,"0",VLOOKUP($E12,'CC Canyon DM'!$A$17:$H$980,8,FALSE))</f>
        <v>0</v>
      </c>
      <c r="U12" s="69">
        <f>IF(ISNA(VLOOKUP($E12,'TT BV2'!$A$17:$H$991,8,FALSE))=TRUE,"0",VLOOKUP($E12,'TT BV2'!$A$17:$H$991,8,FALSE))</f>
        <v>418.89023650697391</v>
      </c>
      <c r="V12" s="69">
        <f>IF(ISNA(VLOOKUP($E12,'TT BV3'!$A$17:$H$991,8,FALSE))=TRUE,"0",VLOOKUP($E12,'TT BV3'!$A$17:$H$991,8,FALSE))</f>
        <v>397.9970326409495</v>
      </c>
      <c r="W12" s="69" t="str">
        <f>IF(ISNA(VLOOKUP($E12,'NorAm Deer Valley MO'!$A$17:$H$991,8,FALSE))=TRUE,"0",VLOOKUP($E12,'NorAm Deer Valley MO'!$A$17:$H$991,8,FALSE))</f>
        <v>0</v>
      </c>
      <c r="X12" s="69" t="str">
        <f>IF(ISNA(VLOOKUP($E12,'NorAm Deer Valley DM'!$A$17:$H$991,8,FALSE))=TRUE,"0",VLOOKUP($E12,'NorAm Deer Valley DM'!$A$17:$H$991,8,FALSE))</f>
        <v>0</v>
      </c>
      <c r="Y12" s="69">
        <f>IF(ISNA(VLOOKUP($E12,'TT Camp Fortune'!$A$17:$N$991,8,FALSE))=TRUE,"0",VLOOKUP($E12,'TT Camp Fortune'!$A$17:$N$991,8,FALSE))</f>
        <v>372.67500000000001</v>
      </c>
      <c r="Z12" s="69" t="str">
        <f>IF(ISNA(VLOOKUP($E12,'CWG MO'!$A$17:$N$991,8,FALSE))=TRUE,"0",VLOOKUP($E12,'CWG MO'!$A$17:$N$991,8,FALSE))</f>
        <v>0</v>
      </c>
      <c r="AA12" s="220" t="s">
        <v>218</v>
      </c>
      <c r="AB12" s="69">
        <f>IF(ISNA(VLOOKUP($E12,'TT Prov CF MO'!$A$17:$N$991,8,FALSE))=TRUE,"0",VLOOKUP($E12,'TT Prov CF MO'!$A$17:$N$991,8,FALSE))</f>
        <v>385.47358834244085</v>
      </c>
      <c r="AC12" s="69">
        <f>IF(ISNA(VLOOKUP($E12,'TT Prov CF DM'!$A$17:$N$991,8,FALSE))=TRUE,"0",VLOOKUP($E12,'TT Prov CF DM'!$A$17:$N$991,8,FALSE))</f>
        <v>300</v>
      </c>
      <c r="AD12" s="69" t="str">
        <f>IF(ISNA(VLOOKUP($E12,'NorAm VSC MO'!$A$17:$N$991,8,FALSE))=TRUE,"0",VLOOKUP($E12,'NorAm VSC MO'!$A$17:$N$991,8,FALSE))</f>
        <v>0</v>
      </c>
      <c r="AE12" s="69" t="str">
        <f>IF(ISNA(VLOOKUP($E12,'NorAm VSC DM'!$A$17:$N$991,8,FALSE))=TRUE,"0",VLOOKUP($E12,'NorAm VSC DM'!$A$17:$N$991,8,FALSE))</f>
        <v>0</v>
      </c>
      <c r="AF12" s="69" t="str">
        <f>IF(ISNA(VLOOKUP($E12,'NA Stratton MO'!$A$17:$N$991,8,FALSE))=TRUE,"0",VLOOKUP($E12,'NA Stratton MO'!$A$17:$N$991,8,FALSE))</f>
        <v>0</v>
      </c>
      <c r="AG12" s="69" t="str">
        <f>IF(ISNA(VLOOKUP($E12,'NA Stratton DM'!$A$17:$N$991,8,FALSE))=TRUE,"0",VLOOKUP($E12,'NA Stratton DM'!$A$17:$N$991,8,FALSE))</f>
        <v>0</v>
      </c>
      <c r="AH12" s="240">
        <f>IF(ISNA(VLOOKUP($E12,'JrNats MO'!$A$17:$N$994,8,FALSE))=TRUE,"0",VLOOKUP($E12,'JrNats MO'!$A$17:$N$994,8,FALSE))</f>
        <v>668.86118685884946</v>
      </c>
      <c r="AI12" s="240">
        <f>IF(ISNA(VLOOKUP($E12,'CC Caledon MO'!$A$17:$N$991,8,FALSE))=TRUE,"0",VLOOKUP($E12,'CC Caledon MO'!$A$17:$N$991,8,FALSE))</f>
        <v>568.87452880990838</v>
      </c>
      <c r="AJ12" s="240">
        <f>IF(ISNA(VLOOKUP($E12,'CC Caledon DM'!$A$17:$N$992,8,FALSE))=TRUE,"0",VLOOKUP($E12,'CC Caledon DM'!$A$17:$N$992,8,FALSE))</f>
        <v>609.34969966048573</v>
      </c>
      <c r="AK12" s="240" t="str">
        <f>IF(ISNA(VLOOKUP($E12,'SrNats VSC MO'!$A$17:$N$991,8,FALSE))=TRUE,"0",VLOOKUP($E12,'SrNats VSC MO'!$A$17:$N$991,8,FALSE))</f>
        <v>0</v>
      </c>
      <c r="AL12" s="240" t="str">
        <f>IF(ISNA(VLOOKUP($E12,'SrNats VSC DM'!$A$17:$N$992,8,FALSE))=TRUE,"0",VLOOKUP($E12,'SrNats VSC DM'!$A$17:$N$992,8,FALSE))</f>
        <v>0</v>
      </c>
      <c r="AM12" s="69"/>
      <c r="AN12" s="69"/>
      <c r="AO12" s="69"/>
      <c r="AP12" s="69"/>
      <c r="AQ12" s="69"/>
      <c r="AR12" s="69"/>
      <c r="AS12" s="69"/>
      <c r="AT12" s="69"/>
      <c r="AU12" s="69"/>
    </row>
    <row r="13" spans="1:47" ht="17" customHeight="1" x14ac:dyDescent="0.15">
      <c r="A13" s="200" t="s">
        <v>245</v>
      </c>
      <c r="B13" s="188">
        <v>2007</v>
      </c>
      <c r="C13" s="188" t="s">
        <v>252</v>
      </c>
      <c r="D13" s="172" t="s">
        <v>37</v>
      </c>
      <c r="E13" s="201" t="s">
        <v>81</v>
      </c>
      <c r="F13" s="64"/>
      <c r="G13" s="64">
        <f t="shared" si="0"/>
        <v>8</v>
      </c>
      <c r="H13" s="19">
        <f>RANK(L13,$L$6:$L$30,0)</f>
        <v>8</v>
      </c>
      <c r="I13" s="179">
        <f t="shared" si="1"/>
        <v>751.14270873912471</v>
      </c>
      <c r="J13" s="20">
        <f t="shared" si="2"/>
        <v>607.61295377383124</v>
      </c>
      <c r="K13" s="20">
        <f t="shared" si="3"/>
        <v>480</v>
      </c>
      <c r="L13" s="19">
        <f t="shared" si="4"/>
        <v>1838.755662512956</v>
      </c>
      <c r="M13" s="21"/>
      <c r="N13" s="240">
        <v>0</v>
      </c>
      <c r="O13" s="240" t="str">
        <f>IF(ISNA(VLOOKUP($E13,'FIS Apex MO-2'!$A$17:$H$992,8,FALSE))=TRUE,"0",VLOOKUP($E13,'FIS Apex MO-2'!$A$17:$H$992,8,FALSE))</f>
        <v>0</v>
      </c>
      <c r="P13" s="69">
        <v>0</v>
      </c>
      <c r="Q13" s="69" t="str">
        <f>IF(ISNA(VLOOKUP($E13,'NorAm Apex DM'!$A$17:$H$991,8,FALSE))=TRUE,"0",VLOOKUP($E13,'NorAm Apex DM'!$A$17:$H$991,8,FALSE))</f>
        <v>0</v>
      </c>
      <c r="R13" s="69">
        <f>IF(ISNA(VLOOKUP($E13,'TT BV1'!$A$17:$H$991,8,FALSE))=TRUE,"0",VLOOKUP($E13,'TT BV1'!$A$17:$H$991,8,FALSE))</f>
        <v>480</v>
      </c>
      <c r="S13" s="240" t="str">
        <f>IF(ISNA(VLOOKUP($E13,'CC Canyon MO'!$A$17:$H$991,8,FALSE))=TRUE,"0",VLOOKUP($E13,'CC Canyon MO'!$A$17:$H$991,8,FALSE))</f>
        <v>0</v>
      </c>
      <c r="T13" s="240" t="str">
        <f>IF(ISNA(VLOOKUP($E13,'CC Canyon DM'!$A$17:$H$980,8,FALSE))=TRUE,"0",VLOOKUP($E13,'CC Canyon DM'!$A$17:$H$980,8,FALSE))</f>
        <v>0</v>
      </c>
      <c r="U13" s="69">
        <f>IF(ISNA(VLOOKUP($E13,'TT BV2'!$A$17:$H$991,8,FALSE))=TRUE,"0",VLOOKUP($E13,'TT BV2'!$A$17:$H$991,8,FALSE))</f>
        <v>436.32504548211045</v>
      </c>
      <c r="V13" s="69">
        <f>IF(ISNA(VLOOKUP($E13,'TT BV3'!$A$17:$H$991,8,FALSE))=TRUE,"0",VLOOKUP($E13,'TT BV3'!$A$17:$H$991,8,FALSE))</f>
        <v>452.29970326409489</v>
      </c>
      <c r="W13" s="69" t="str">
        <f>IF(ISNA(VLOOKUP($E13,'NorAm Deer Valley MO'!$A$17:$H$991,8,FALSE))=TRUE,"0",VLOOKUP($E13,'NorAm Deer Valley MO'!$A$17:$H$991,8,FALSE))</f>
        <v>0</v>
      </c>
      <c r="X13" s="69" t="str">
        <f>IF(ISNA(VLOOKUP($E13,'NorAm Deer Valley DM'!$A$17:$H$991,8,FALSE))=TRUE,"0",VLOOKUP($E13,'NorAm Deer Valley DM'!$A$17:$H$991,8,FALSE))</f>
        <v>0</v>
      </c>
      <c r="Y13" s="69">
        <f>IF(ISNA(VLOOKUP($E13,'TT Camp Fortune'!$A$17:$N$991,8,FALSE))=TRUE,"0",VLOOKUP($E13,'TT Camp Fortune'!$A$17:$N$991,8,FALSE))</f>
        <v>476.92499999999995</v>
      </c>
      <c r="Z13" s="69" t="str">
        <f>IF(ISNA(VLOOKUP($E13,'CWG MO'!$A$17:$N$991,8,FALSE))=TRUE,"0",VLOOKUP($E13,'CWG MO'!$A$17:$N$991,8,FALSE))</f>
        <v>0</v>
      </c>
      <c r="AA13" s="220" t="s">
        <v>218</v>
      </c>
      <c r="AB13" s="69">
        <f>IF(ISNA(VLOOKUP($E13,'TT Prov CF MO'!$A$17:$N$991,8,FALSE))=TRUE,"0",VLOOKUP($E13,'TT Prov CF MO'!$A$17:$N$991,8,FALSE))</f>
        <v>465.92289010321804</v>
      </c>
      <c r="AC13" s="69">
        <f>IF(ISNA(VLOOKUP($E13,'TT Prov CF DM'!$A$17:$N$991,8,FALSE))=TRUE,"0",VLOOKUP($E13,'TT Prov CF DM'!$A$17:$N$991,8,FALSE))</f>
        <v>400</v>
      </c>
      <c r="AD13" s="69" t="str">
        <f>IF(ISNA(VLOOKUP($E13,'NorAm VSC MO'!$A$17:$N$991,8,FALSE))=TRUE,"0",VLOOKUP($E13,'NorAm VSC MO'!$A$17:$N$991,8,FALSE))</f>
        <v>0</v>
      </c>
      <c r="AE13" s="69" t="str">
        <f>IF(ISNA(VLOOKUP($E13,'NorAm VSC DM'!$A$17:$N$991,8,FALSE))=TRUE,"0",VLOOKUP($E13,'NorAm VSC DM'!$A$17:$N$991,8,FALSE))</f>
        <v>0</v>
      </c>
      <c r="AF13" s="69" t="str">
        <f>IF(ISNA(VLOOKUP($E13,'NA Stratton MO'!$A$17:$N$991,8,FALSE))=TRUE,"0",VLOOKUP($E13,'NA Stratton MO'!$A$17:$N$991,8,FALSE))</f>
        <v>0</v>
      </c>
      <c r="AG13" s="69" t="str">
        <f>IF(ISNA(VLOOKUP($E13,'NA Stratton DM'!$A$17:$N$991,8,FALSE))=TRUE,"0",VLOOKUP($E13,'NA Stratton DM'!$A$17:$N$991,8,FALSE))</f>
        <v>0</v>
      </c>
      <c r="AH13" s="240">
        <f>IF(ISNA(VLOOKUP($E13,'JrNats MO'!$A$17:$N$994,8,FALSE))=TRUE,"0",VLOOKUP($E13,'JrNats MO'!$A$17:$N$994,8,FALSE))</f>
        <v>751.14270873912471</v>
      </c>
      <c r="AI13" s="240">
        <f>IF(ISNA(VLOOKUP($E13,'CC Caledon MO'!$A$17:$N$991,8,FALSE))=TRUE,"0",VLOOKUP($E13,'CC Caledon MO'!$A$17:$N$991,8,FALSE))</f>
        <v>0</v>
      </c>
      <c r="AJ13" s="240">
        <f>IF(ISNA(VLOOKUP($E13,'CC Caledon DM'!$A$17:$N$992,8,FALSE))=TRUE,"0",VLOOKUP($E13,'CC Caledon DM'!$A$17:$N$992,8,FALSE))</f>
        <v>607.61295377383124</v>
      </c>
      <c r="AK13" s="240" t="str">
        <f>IF(ISNA(VLOOKUP($E13,'SrNats VSC MO'!$A$17:$N$991,8,FALSE))=TRUE,"0",VLOOKUP($E13,'SrNats VSC MO'!$A$17:$N$991,8,FALSE))</f>
        <v>0</v>
      </c>
      <c r="AL13" s="240" t="str">
        <f>IF(ISNA(VLOOKUP($E13,'SrNats VSC DM'!$A$17:$N$992,8,FALSE))=TRUE,"0",VLOOKUP($E13,'SrNats VSC DM'!$A$17:$N$992,8,FALSE))</f>
        <v>0</v>
      </c>
      <c r="AM13" s="69"/>
      <c r="AN13" s="69"/>
      <c r="AO13" s="69"/>
      <c r="AP13" s="69"/>
      <c r="AQ13" s="69"/>
      <c r="AR13" s="69"/>
      <c r="AS13" s="69"/>
      <c r="AT13" s="69"/>
      <c r="AU13" s="69"/>
    </row>
    <row r="14" spans="1:47" ht="17" customHeight="1" x14ac:dyDescent="0.15">
      <c r="A14" s="208" t="s">
        <v>245</v>
      </c>
      <c r="B14" s="190">
        <v>2009</v>
      </c>
      <c r="C14" s="190" t="s">
        <v>252</v>
      </c>
      <c r="D14" s="173" t="s">
        <v>39</v>
      </c>
      <c r="E14" s="64" t="s">
        <v>91</v>
      </c>
      <c r="F14" s="64"/>
      <c r="G14" s="64">
        <f t="shared" si="0"/>
        <v>9</v>
      </c>
      <c r="H14" s="19">
        <f>RANK(L14,$L$6:$L$30,0)</f>
        <v>9</v>
      </c>
      <c r="I14" s="179">
        <f t="shared" si="1"/>
        <v>646.90299961044013</v>
      </c>
      <c r="J14" s="20">
        <f t="shared" si="2"/>
        <v>633.2054388799138</v>
      </c>
      <c r="K14" s="20">
        <f t="shared" si="3"/>
        <v>524.62131104727075</v>
      </c>
      <c r="L14" s="19">
        <f t="shared" si="4"/>
        <v>1804.7297495376247</v>
      </c>
      <c r="M14" s="21"/>
      <c r="N14" s="240">
        <v>0</v>
      </c>
      <c r="O14" s="240" t="str">
        <f>IF(ISNA(VLOOKUP($E14,'FIS Apex MO-2'!$A$17:$H$992,8,FALSE))=TRUE,"0",VLOOKUP($E14,'FIS Apex MO-2'!$A$17:$H$992,8,FALSE))</f>
        <v>0</v>
      </c>
      <c r="P14" s="69">
        <v>0</v>
      </c>
      <c r="Q14" s="69" t="str">
        <f>IF(ISNA(VLOOKUP($E14,'NorAm Apex DM'!$A$17:$H$991,8,FALSE))=TRUE,"0",VLOOKUP($E14,'NorAm Apex DM'!$A$17:$H$991,8,FALSE))</f>
        <v>0</v>
      </c>
      <c r="R14" s="69">
        <f>IF(ISNA(VLOOKUP($E14,'TT BV1'!$A$17:$H$991,8,FALSE))=TRUE,"0",VLOOKUP($E14,'TT BV1'!$A$17:$H$991,8,FALSE))</f>
        <v>401.64449818621523</v>
      </c>
      <c r="S14" s="240" t="str">
        <f>IF(ISNA(VLOOKUP($E14,'CC Canyon MO'!$A$17:$H$991,8,FALSE))=TRUE,"0",VLOOKUP($E14,'CC Canyon MO'!$A$17:$H$991,8,FALSE))</f>
        <v>0</v>
      </c>
      <c r="T14" s="240" t="str">
        <f>IF(ISNA(VLOOKUP($E14,'CC Canyon DM'!$A$17:$H$980,8,FALSE))=TRUE,"0",VLOOKUP($E14,'CC Canyon DM'!$A$17:$H$980,8,FALSE))</f>
        <v>0</v>
      </c>
      <c r="U14" s="69">
        <f>IF(ISNA(VLOOKUP($E14,'TT BV2'!$A$17:$H$991,8,FALSE))=TRUE,"0",VLOOKUP($E14,'TT BV2'!$A$17:$H$991,8,FALSE))</f>
        <v>403.35051546391759</v>
      </c>
      <c r="V14" s="69">
        <f>IF(ISNA(VLOOKUP($E14,'TT BV3'!$A$17:$H$991,8,FALSE))=TRUE,"0",VLOOKUP($E14,'TT BV3'!$A$17:$H$991,8,FALSE))</f>
        <v>428.41246290801183</v>
      </c>
      <c r="W14" s="69" t="str">
        <f>IF(ISNA(VLOOKUP($E14,'NorAm Deer Valley MO'!$A$17:$H$991,8,FALSE))=TRUE,"0",VLOOKUP($E14,'NorAm Deer Valley MO'!$A$17:$H$991,8,FALSE))</f>
        <v>0</v>
      </c>
      <c r="X14" s="69" t="str">
        <f>IF(ISNA(VLOOKUP($E14,'NorAm Deer Valley DM'!$A$17:$H$991,8,FALSE))=TRUE,"0",VLOOKUP($E14,'NorAm Deer Valley DM'!$A$17:$H$991,8,FALSE))</f>
        <v>0</v>
      </c>
      <c r="Y14" s="69">
        <f>IF(ISNA(VLOOKUP($E14,'TT Camp Fortune'!$A$17:$N$991,8,FALSE))=TRUE,"0",VLOOKUP($E14,'TT Camp Fortune'!$A$17:$N$991,8,FALSE))</f>
        <v>345.9</v>
      </c>
      <c r="Z14" s="69" t="str">
        <f>IF(ISNA(VLOOKUP($E14,'CWG MO'!$A$17:$N$991,8,FALSE))=TRUE,"0",VLOOKUP($E14,'CWG MO'!$A$17:$N$991,8,FALSE))</f>
        <v>0</v>
      </c>
      <c r="AA14" s="220" t="s">
        <v>218</v>
      </c>
      <c r="AB14" s="69">
        <f>IF(ISNA(VLOOKUP($E14,'TT Prov CF MO'!$A$17:$N$991,8,FALSE))=TRUE,"0",VLOOKUP($E14,'TT Prov CF MO'!$A$17:$N$991,8,FALSE))</f>
        <v>433.21190042501519</v>
      </c>
      <c r="AC14" s="69">
        <f>IF(ISNA(VLOOKUP($E14,'TT Prov CF DM'!$A$17:$N$991,8,FALSE))=TRUE,"0",VLOOKUP($E14,'TT Prov CF DM'!$A$17:$N$991,8,FALSE))</f>
        <v>390</v>
      </c>
      <c r="AD14" s="69" t="str">
        <f>IF(ISNA(VLOOKUP($E14,'NorAm VSC MO'!$A$17:$N$991,8,FALSE))=TRUE,"0",VLOOKUP($E14,'NorAm VSC MO'!$A$17:$N$991,8,FALSE))</f>
        <v>0</v>
      </c>
      <c r="AE14" s="69" t="str">
        <f>IF(ISNA(VLOOKUP($E14,'NorAm VSC DM'!$A$17:$N$991,8,FALSE))=TRUE,"0",VLOOKUP($E14,'NorAm VSC DM'!$A$17:$N$991,8,FALSE))</f>
        <v>0</v>
      </c>
      <c r="AF14" s="69" t="str">
        <f>IF(ISNA(VLOOKUP($E14,'NA Stratton MO'!$A$17:$N$991,8,FALSE))=TRUE,"0",VLOOKUP($E14,'NA Stratton MO'!$A$17:$N$991,8,FALSE))</f>
        <v>0</v>
      </c>
      <c r="AG14" s="69" t="str">
        <f>IF(ISNA(VLOOKUP($E14,'NA Stratton DM'!$A$17:$N$991,8,FALSE))=TRUE,"0",VLOOKUP($E14,'NA Stratton DM'!$A$17:$N$991,8,FALSE))</f>
        <v>0</v>
      </c>
      <c r="AH14" s="240">
        <f>IF(ISNA(VLOOKUP($E14,'JrNats MO'!$A$17:$N$994,8,FALSE))=TRUE,"0",VLOOKUP($E14,'JrNats MO'!$A$17:$N$994,8,FALSE))</f>
        <v>646.90299961044013</v>
      </c>
      <c r="AI14" s="240">
        <f>IF(ISNA(VLOOKUP($E14,'CC Caledon MO'!$A$17:$N$991,8,FALSE))=TRUE,"0",VLOOKUP($E14,'CC Caledon MO'!$A$17:$N$991,8,FALSE))</f>
        <v>633.2054388799138</v>
      </c>
      <c r="AJ14" s="240">
        <f>IF(ISNA(VLOOKUP($E14,'CC Caledon DM'!$A$17:$N$992,8,FALSE))=TRUE,"0",VLOOKUP($E14,'CC Caledon DM'!$A$17:$N$992,8,FALSE))</f>
        <v>524.62131104727075</v>
      </c>
      <c r="AK14" s="240" t="str">
        <f>IF(ISNA(VLOOKUP($E14,'SrNats VSC MO'!$A$17:$N$991,8,FALSE))=TRUE,"0",VLOOKUP($E14,'SrNats VSC MO'!$A$17:$N$991,8,FALSE))</f>
        <v>0</v>
      </c>
      <c r="AL14" s="240" t="str">
        <f>IF(ISNA(VLOOKUP($E14,'SrNats VSC DM'!$A$17:$N$992,8,FALSE))=TRUE,"0",VLOOKUP($E14,'SrNats VSC DM'!$A$17:$N$992,8,FALSE))</f>
        <v>0</v>
      </c>
      <c r="AM14" s="69"/>
      <c r="AN14" s="69"/>
      <c r="AO14" s="69"/>
      <c r="AP14" s="69"/>
      <c r="AQ14" s="69"/>
      <c r="AR14" s="69"/>
      <c r="AS14" s="69"/>
      <c r="AT14" s="69"/>
      <c r="AU14" s="69"/>
    </row>
    <row r="15" spans="1:47" ht="17" customHeight="1" x14ac:dyDescent="0.15">
      <c r="A15" s="208" t="s">
        <v>245</v>
      </c>
      <c r="B15" s="190">
        <v>2008</v>
      </c>
      <c r="C15" s="190" t="s">
        <v>252</v>
      </c>
      <c r="D15" s="173" t="s">
        <v>39</v>
      </c>
      <c r="E15" s="201" t="s">
        <v>84</v>
      </c>
      <c r="F15" s="64"/>
      <c r="G15" s="64">
        <f t="shared" si="0"/>
        <v>10</v>
      </c>
      <c r="H15" s="19">
        <f>RANK(L15,$L$6:$L$30,0)</f>
        <v>10</v>
      </c>
      <c r="I15" s="179">
        <f t="shared" si="1"/>
        <v>617.04973380080503</v>
      </c>
      <c r="J15" s="20">
        <f t="shared" si="2"/>
        <v>586.39984330112304</v>
      </c>
      <c r="K15" s="20">
        <f t="shared" si="3"/>
        <v>549.43457189014543</v>
      </c>
      <c r="L15" s="19">
        <f t="shared" si="4"/>
        <v>1752.8841489920735</v>
      </c>
      <c r="M15" s="21"/>
      <c r="N15" s="240">
        <v>0</v>
      </c>
      <c r="O15" s="240" t="str">
        <f>IF(ISNA(VLOOKUP($E15,'FIS Apex MO-2'!$A$17:$H$992,8,FALSE))=TRUE,"0",VLOOKUP($E15,'FIS Apex MO-2'!$A$17:$H$992,8,FALSE))</f>
        <v>0</v>
      </c>
      <c r="P15" s="69">
        <v>0</v>
      </c>
      <c r="Q15" s="69" t="str">
        <f>IF(ISNA(VLOOKUP($E15,'NorAm Apex DM'!$A$17:$H$991,8,FALSE))=TRUE,"0",VLOOKUP($E15,'NorAm Apex DM'!$A$17:$H$991,8,FALSE))</f>
        <v>0</v>
      </c>
      <c r="R15" s="69">
        <f>IF(ISNA(VLOOKUP($E15,'TT BV1'!$A$17:$H$991,8,FALSE))=TRUE,"0",VLOOKUP($E15,'TT BV1'!$A$17:$H$991,8,FALSE))</f>
        <v>433.85731559854895</v>
      </c>
      <c r="S15" s="240">
        <f>IF(ISNA(VLOOKUP($E15,'CC Canyon MO'!$A$17:$H$991,8,FALSE))=TRUE,"0",VLOOKUP($E15,'CC Canyon MO'!$A$17:$H$991,8,FALSE))</f>
        <v>438.82866208355364</v>
      </c>
      <c r="T15" s="240">
        <f>IF(ISNA(VLOOKUP($E15,'CC Canyon DM'!$A$17:$H$980,8,FALSE))=TRUE,"0",VLOOKUP($E15,'CC Canyon DM'!$A$17:$H$980,8,FALSE))</f>
        <v>416.4490663427963</v>
      </c>
      <c r="U15" s="69">
        <f>IF(ISNA(VLOOKUP($E15,'TT BV2'!$A$17:$H$991,8,FALSE))=TRUE,"0",VLOOKUP($E15,'TT BV2'!$A$17:$H$991,8,FALSE))</f>
        <v>478.69921164342026</v>
      </c>
      <c r="V15" s="69">
        <f>IF(ISNA(VLOOKUP($E15,'TT BV3'!$A$17:$H$991,8,FALSE))=TRUE,"0",VLOOKUP($E15,'TT BV3'!$A$17:$H$991,8,FALSE))</f>
        <v>468.24925816023733</v>
      </c>
      <c r="W15" s="69" t="str">
        <f>IF(ISNA(VLOOKUP($E15,'NorAm Deer Valley MO'!$A$17:$H$991,8,FALSE))=TRUE,"0",VLOOKUP($E15,'NorAm Deer Valley MO'!$A$17:$H$991,8,FALSE))</f>
        <v>0</v>
      </c>
      <c r="X15" s="69" t="str">
        <f>IF(ISNA(VLOOKUP($E15,'NorAm Deer Valley DM'!$A$17:$H$991,8,FALSE))=TRUE,"0",VLOOKUP($E15,'NorAm Deer Valley DM'!$A$17:$H$991,8,FALSE))</f>
        <v>0</v>
      </c>
      <c r="Y15" s="69">
        <f>IF(ISNA(VLOOKUP($E15,'TT Camp Fortune'!$A$17:$N$991,8,FALSE))=TRUE,"0",VLOOKUP($E15,'TT Camp Fortune'!$A$17:$N$991,8,FALSE))</f>
        <v>432.67500000000001</v>
      </c>
      <c r="Z15" s="69" t="str">
        <f>IF(ISNA(VLOOKUP($E15,'CWG MO'!$A$17:$N$991,8,FALSE))=TRUE,"0",VLOOKUP($E15,'CWG MO'!$A$17:$N$991,8,FALSE))</f>
        <v>0</v>
      </c>
      <c r="AA15" s="220" t="s">
        <v>218</v>
      </c>
      <c r="AB15" s="69">
        <f>IF(ISNA(VLOOKUP($E15,'TT Prov CF MO'!$A$17:$N$991,8,FALSE))=TRUE,"0",VLOOKUP($E15,'TT Prov CF MO'!$A$17:$N$991,8,FALSE))</f>
        <v>459.31997571341839</v>
      </c>
      <c r="AC15" s="69">
        <f>IF(ISNA(VLOOKUP($E15,'TT Prov CF DM'!$A$17:$N$991,8,FALSE))=TRUE,"0",VLOOKUP($E15,'TT Prov CF DM'!$A$17:$N$991,8,FALSE))</f>
        <v>450</v>
      </c>
      <c r="AD15" s="69" t="str">
        <f>IF(ISNA(VLOOKUP($E15,'NorAm VSC MO'!$A$17:$N$991,8,FALSE))=TRUE,"0",VLOOKUP($E15,'NorAm VSC MO'!$A$17:$N$991,8,FALSE))</f>
        <v>0</v>
      </c>
      <c r="AE15" s="69" t="str">
        <f>IF(ISNA(VLOOKUP($E15,'NorAm VSC DM'!$A$17:$N$991,8,FALSE))=TRUE,"0",VLOOKUP($E15,'NorAm VSC DM'!$A$17:$N$991,8,FALSE))</f>
        <v>0</v>
      </c>
      <c r="AF15" s="69" t="str">
        <f>IF(ISNA(VLOOKUP($E15,'NA Stratton MO'!$A$17:$N$991,8,FALSE))=TRUE,"0",VLOOKUP($E15,'NA Stratton MO'!$A$17:$N$991,8,FALSE))</f>
        <v>0</v>
      </c>
      <c r="AG15" s="69" t="str">
        <f>IF(ISNA(VLOOKUP($E15,'NA Stratton DM'!$A$17:$N$991,8,FALSE))=TRUE,"0",VLOOKUP($E15,'NA Stratton DM'!$A$17:$N$991,8,FALSE))</f>
        <v>0</v>
      </c>
      <c r="AH15" s="240">
        <f>IF(ISNA(VLOOKUP($E15,'JrNats MO'!$A$17:$N$994,8,FALSE))=TRUE,"0",VLOOKUP($E15,'JrNats MO'!$A$17:$N$994,8,FALSE))</f>
        <v>617.04973380080503</v>
      </c>
      <c r="AI15" s="240">
        <f>IF(ISNA(VLOOKUP($E15,'CC Caledon MO'!$A$17:$N$991,8,FALSE))=TRUE,"0",VLOOKUP($E15,'CC Caledon MO'!$A$17:$N$991,8,FALSE))</f>
        <v>549.43457189014543</v>
      </c>
      <c r="AJ15" s="240">
        <f>IF(ISNA(VLOOKUP($E15,'CC Caledon DM'!$A$17:$N$992,8,FALSE))=TRUE,"0",VLOOKUP($E15,'CC Caledon DM'!$A$17:$N$992,8,FALSE))</f>
        <v>586.39984330112304</v>
      </c>
      <c r="AK15" s="240" t="str">
        <f>IF(ISNA(VLOOKUP($E15,'SrNats VSC MO'!$A$17:$N$991,8,FALSE))=TRUE,"0",VLOOKUP($E15,'SrNats VSC MO'!$A$17:$N$991,8,FALSE))</f>
        <v>0</v>
      </c>
      <c r="AL15" s="240" t="str">
        <f>IF(ISNA(VLOOKUP($E15,'SrNats VSC DM'!$A$17:$N$992,8,FALSE))=TRUE,"0",VLOOKUP($E15,'SrNats VSC DM'!$A$17:$N$992,8,FALSE))</f>
        <v>0</v>
      </c>
      <c r="AM15" s="69"/>
      <c r="AN15" s="69"/>
      <c r="AO15" s="69"/>
      <c r="AP15" s="69"/>
      <c r="AQ15" s="69"/>
      <c r="AR15" s="69"/>
      <c r="AS15" s="69"/>
      <c r="AT15" s="69"/>
      <c r="AU15" s="69"/>
    </row>
    <row r="16" spans="1:47" ht="17" customHeight="1" x14ac:dyDescent="0.15">
      <c r="A16" s="200" t="s">
        <v>244</v>
      </c>
      <c r="B16" s="188">
        <v>2008</v>
      </c>
      <c r="C16" s="188" t="s">
        <v>252</v>
      </c>
      <c r="D16" s="172" t="s">
        <v>39</v>
      </c>
      <c r="E16" s="201" t="s">
        <v>87</v>
      </c>
      <c r="F16" s="64"/>
      <c r="G16" s="64">
        <f t="shared" si="0"/>
        <v>11</v>
      </c>
      <c r="H16" s="19">
        <f>RANK(L16,$L$6:$L$30,0)</f>
        <v>11</v>
      </c>
      <c r="I16" s="179">
        <f t="shared" si="1"/>
        <v>600.27269185820012</v>
      </c>
      <c r="J16" s="20">
        <f t="shared" si="2"/>
        <v>570.02557889068385</v>
      </c>
      <c r="K16" s="20">
        <f t="shared" si="3"/>
        <v>439.24332344213644</v>
      </c>
      <c r="L16" s="19">
        <f t="shared" si="4"/>
        <v>1609.5415941910205</v>
      </c>
      <c r="M16" s="21"/>
      <c r="N16" s="240">
        <v>0</v>
      </c>
      <c r="O16" s="240" t="str">
        <f>IF(ISNA(VLOOKUP($E16,'FIS Apex MO-2'!$A$17:$H$992,8,FALSE))=TRUE,"0",VLOOKUP($E16,'FIS Apex MO-2'!$A$17:$H$992,8,FALSE))</f>
        <v>0</v>
      </c>
      <c r="P16" s="69">
        <v>0</v>
      </c>
      <c r="Q16" s="69" t="str">
        <f>IF(ISNA(VLOOKUP($E16,'NorAm Apex DM'!$A$17:$H$991,8,FALSE))=TRUE,"0",VLOOKUP($E16,'NorAm Apex DM'!$A$17:$H$991,8,FALSE))</f>
        <v>0</v>
      </c>
      <c r="R16" s="69">
        <f>IF(ISNA(VLOOKUP($E16,'TT BV1'!$A$17:$H$991,8,FALSE))=TRUE,"0",VLOOKUP($E16,'TT BV1'!$A$17:$H$991,8,FALSE))</f>
        <v>413.54292623941961</v>
      </c>
      <c r="S16" s="240" t="str">
        <f>IF(ISNA(VLOOKUP($E16,'CC Canyon MO'!$A$17:$H$991,8,FALSE))=TRUE,"0",VLOOKUP($E16,'CC Canyon MO'!$A$17:$H$991,8,FALSE))</f>
        <v>0</v>
      </c>
      <c r="T16" s="240" t="str">
        <f>IF(ISNA(VLOOKUP($E16,'CC Canyon DM'!$A$17:$H$980,8,FALSE))=TRUE,"0",VLOOKUP($E16,'CC Canyon DM'!$A$17:$H$980,8,FALSE))</f>
        <v>0</v>
      </c>
      <c r="U16" s="69">
        <f>IF(ISNA(VLOOKUP($E16,'TT BV2'!$A$17:$H$991,8,FALSE))=TRUE,"0",VLOOKUP($E16,'TT BV2'!$A$17:$H$991,8,FALSE))</f>
        <v>268.95087932080048</v>
      </c>
      <c r="V16" s="69">
        <f>IF(ISNA(VLOOKUP($E16,'TT BV3'!$A$17:$H$991,8,FALSE))=TRUE,"0",VLOOKUP($E16,'TT BV3'!$A$17:$H$991,8,FALSE))</f>
        <v>439.24332344213644</v>
      </c>
      <c r="W16" s="69" t="str">
        <f>IF(ISNA(VLOOKUP($E16,'NorAm Deer Valley MO'!$A$17:$H$991,8,FALSE))=TRUE,"0",VLOOKUP($E16,'NorAm Deer Valley MO'!$A$17:$H$991,8,FALSE))</f>
        <v>0</v>
      </c>
      <c r="X16" s="69" t="str">
        <f>IF(ISNA(VLOOKUP($E16,'NorAm Deer Valley DM'!$A$17:$H$991,8,FALSE))=TRUE,"0",VLOOKUP($E16,'NorAm Deer Valley DM'!$A$17:$H$991,8,FALSE))</f>
        <v>0</v>
      </c>
      <c r="Y16" s="69">
        <f>IF(ISNA(VLOOKUP($E16,'TT Camp Fortune'!$A$17:$N$991,8,FALSE))=TRUE,"0",VLOOKUP($E16,'TT Camp Fortune'!$A$17:$N$991,8,FALSE))</f>
        <v>362.55</v>
      </c>
      <c r="Z16" s="69" t="str">
        <f>IF(ISNA(VLOOKUP($E16,'CWG MO'!$A$17:$N$991,8,FALSE))=TRUE,"0",VLOOKUP($E16,'CWG MO'!$A$17:$N$991,8,FALSE))</f>
        <v>0</v>
      </c>
      <c r="AA16" s="220" t="s">
        <v>218</v>
      </c>
      <c r="AB16" s="69">
        <f>IF(ISNA(VLOOKUP($E16,'TT Prov CF MO'!$A$17:$N$991,8,FALSE))=TRUE,"0",VLOOKUP($E16,'TT Prov CF MO'!$A$17:$N$991,8,FALSE))</f>
        <v>391.46933819064964</v>
      </c>
      <c r="AC16" s="69">
        <f>IF(ISNA(VLOOKUP($E16,'TT Prov CF DM'!$A$17:$N$991,8,FALSE))=TRUE,"0",VLOOKUP($E16,'TT Prov CF DM'!$A$17:$N$991,8,FALSE))</f>
        <v>250</v>
      </c>
      <c r="AD16" s="69" t="str">
        <f>IF(ISNA(VLOOKUP($E16,'NorAm VSC MO'!$A$17:$N$991,8,FALSE))=TRUE,"0",VLOOKUP($E16,'NorAm VSC MO'!$A$17:$N$991,8,FALSE))</f>
        <v>0</v>
      </c>
      <c r="AE16" s="69" t="str">
        <f>IF(ISNA(VLOOKUP($E16,'NorAm VSC DM'!$A$17:$N$991,8,FALSE))=TRUE,"0",VLOOKUP($E16,'NorAm VSC DM'!$A$17:$N$991,8,FALSE))</f>
        <v>0</v>
      </c>
      <c r="AF16" s="69" t="str">
        <f>IF(ISNA(VLOOKUP($E16,'NA Stratton MO'!$A$17:$N$991,8,FALSE))=TRUE,"0",VLOOKUP($E16,'NA Stratton MO'!$A$17:$N$991,8,FALSE))</f>
        <v>0</v>
      </c>
      <c r="AG16" s="69" t="str">
        <f>IF(ISNA(VLOOKUP($E16,'NA Stratton DM'!$A$17:$N$991,8,FALSE))=TRUE,"0",VLOOKUP($E16,'NA Stratton DM'!$A$17:$N$991,8,FALSE))</f>
        <v>0</v>
      </c>
      <c r="AH16" s="240">
        <f>IF(ISNA(VLOOKUP($E16,'JrNats MO'!$A$17:$N$994,8,FALSE))=TRUE,"0",VLOOKUP($E16,'JrNats MO'!$A$17:$N$994,8,FALSE))</f>
        <v>600.27269185820012</v>
      </c>
      <c r="AI16" s="240">
        <f>IF(ISNA(VLOOKUP($E16,'CC Caledon MO'!$A$17:$N$991,8,FALSE))=TRUE,"0",VLOOKUP($E16,'CC Caledon MO'!$A$17:$N$991,8,FALSE))</f>
        <v>570.02557889068385</v>
      </c>
      <c r="AJ16" s="240">
        <f>IF(ISNA(VLOOKUP($E16,'CC Caledon DM'!$A$17:$N$992,8,FALSE))=TRUE,"0",VLOOKUP($E16,'CC Caledon DM'!$A$17:$N$992,8,FALSE))</f>
        <v>26.299294855053539</v>
      </c>
      <c r="AK16" s="240" t="str">
        <f>IF(ISNA(VLOOKUP($E16,'SrNats VSC MO'!$A$17:$N$991,8,FALSE))=TRUE,"0",VLOOKUP($E16,'SrNats VSC MO'!$A$17:$N$991,8,FALSE))</f>
        <v>0</v>
      </c>
      <c r="AL16" s="240" t="str">
        <f>IF(ISNA(VLOOKUP($E16,'SrNats VSC DM'!$A$17:$N$992,8,FALSE))=TRUE,"0",VLOOKUP($E16,'SrNats VSC DM'!$A$17:$N$992,8,FALSE))</f>
        <v>0</v>
      </c>
      <c r="AM16" s="69"/>
      <c r="AN16" s="69"/>
      <c r="AO16" s="69"/>
      <c r="AP16" s="69"/>
      <c r="AQ16" s="69"/>
      <c r="AR16" s="69"/>
      <c r="AS16" s="69"/>
      <c r="AT16" s="69"/>
      <c r="AU16" s="69"/>
    </row>
    <row r="17" spans="1:47" ht="17" customHeight="1" x14ac:dyDescent="0.15">
      <c r="A17" s="200" t="s">
        <v>255</v>
      </c>
      <c r="B17" s="188">
        <v>2007</v>
      </c>
      <c r="C17" s="188" t="s">
        <v>252</v>
      </c>
      <c r="D17" s="172" t="s">
        <v>37</v>
      </c>
      <c r="E17" s="207" t="s">
        <v>86</v>
      </c>
      <c r="F17" s="64"/>
      <c r="G17" s="64">
        <f t="shared" si="0"/>
        <v>12</v>
      </c>
      <c r="H17" s="19">
        <f>RANK(L17,$L$6:$L$30,0)</f>
        <v>12</v>
      </c>
      <c r="I17" s="179">
        <f t="shared" si="1"/>
        <v>609.28917609046846</v>
      </c>
      <c r="J17" s="20">
        <f t="shared" si="2"/>
        <v>582.50876509544207</v>
      </c>
      <c r="K17" s="20">
        <f t="shared" si="3"/>
        <v>416.88029020556229</v>
      </c>
      <c r="L17" s="19">
        <f t="shared" si="4"/>
        <v>1608.6782313914728</v>
      </c>
      <c r="M17" s="21"/>
      <c r="N17" s="240">
        <v>0</v>
      </c>
      <c r="O17" s="240" t="str">
        <f>IF(ISNA(VLOOKUP($E17,'FIS Apex MO-2'!$A$17:$H$992,8,FALSE))=TRUE,"0",VLOOKUP($E17,'FIS Apex MO-2'!$A$17:$H$992,8,FALSE))</f>
        <v>0</v>
      </c>
      <c r="P17" s="69">
        <v>0</v>
      </c>
      <c r="Q17" s="69" t="str">
        <f>IF(ISNA(VLOOKUP($E17,'NorAm Apex DM'!$A$17:$H$991,8,FALSE))=TRUE,"0",VLOOKUP($E17,'NorAm Apex DM'!$A$17:$H$991,8,FALSE))</f>
        <v>0</v>
      </c>
      <c r="R17" s="69">
        <f>IF(ISNA(VLOOKUP($E17,'TT BV1'!$A$17:$H$991,8,FALSE))=TRUE,"0",VLOOKUP($E17,'TT BV1'!$A$17:$H$991,8,FALSE))</f>
        <v>416.88029020556229</v>
      </c>
      <c r="S17" s="240" t="str">
        <f>IF(ISNA(VLOOKUP($E17,'CC Canyon MO'!$A$17:$H$991,8,FALSE))=TRUE,"0",VLOOKUP($E17,'CC Canyon MO'!$A$17:$H$991,8,FALSE))</f>
        <v>0</v>
      </c>
      <c r="T17" s="240" t="str">
        <f>IF(ISNA(VLOOKUP($E17,'CC Canyon DM'!$A$17:$H$980,8,FALSE))=TRUE,"0",VLOOKUP($E17,'CC Canyon DM'!$A$17:$H$980,8,FALSE))</f>
        <v>0</v>
      </c>
      <c r="U17" s="69">
        <f>IF(ISNA(VLOOKUP($E17,'TT BV2'!$A$17:$H$991,8,FALSE))=TRUE,"0",VLOOKUP($E17,'TT BV2'!$A$17:$H$991,8,FALSE))</f>
        <v>189.28138265615527</v>
      </c>
      <c r="V17" s="69">
        <f>IF(ISNA(VLOOKUP($E17,'TT BV3'!$A$17:$H$991,8,FALSE))=TRUE,"0",VLOOKUP($E17,'TT BV3'!$A$17:$H$991,8,FALSE))</f>
        <v>390.80118694362017</v>
      </c>
      <c r="W17" s="69" t="str">
        <f>IF(ISNA(VLOOKUP($E17,'NorAm Deer Valley MO'!$A$17:$H$991,8,FALSE))=TRUE,"0",VLOOKUP($E17,'NorAm Deer Valley MO'!$A$17:$H$991,8,FALSE))</f>
        <v>0</v>
      </c>
      <c r="X17" s="69" t="str">
        <f>IF(ISNA(VLOOKUP($E17,'NorAm Deer Valley DM'!$A$17:$H$991,8,FALSE))=TRUE,"0",VLOOKUP($E17,'NorAm Deer Valley DM'!$A$17:$H$991,8,FALSE))</f>
        <v>0</v>
      </c>
      <c r="Y17" s="69">
        <f>IF(ISNA(VLOOKUP($E17,'TT Camp Fortune'!$A$17:$N$991,8,FALSE))=TRUE,"0",VLOOKUP($E17,'TT Camp Fortune'!$A$17:$N$991,8,FALSE))</f>
        <v>381.59999999999997</v>
      </c>
      <c r="Z17" s="69" t="str">
        <f>IF(ISNA(VLOOKUP($E17,'CWG MO'!$A$17:$N$991,8,FALSE))=TRUE,"0",VLOOKUP($E17,'CWG MO'!$A$17:$N$991,8,FALSE))</f>
        <v>0</v>
      </c>
      <c r="AA17" s="220" t="s">
        <v>218</v>
      </c>
      <c r="AB17" s="69">
        <f>IF(ISNA(VLOOKUP($E17,'TT Prov CF MO'!$A$17:$N$991,8,FALSE))=TRUE,"0",VLOOKUP($E17,'TT Prov CF MO'!$A$17:$N$991,8,FALSE))</f>
        <v>345.5525197328476</v>
      </c>
      <c r="AC17" s="69">
        <f>IF(ISNA(VLOOKUP($E17,'TT Prov CF DM'!$A$17:$N$991,8,FALSE))=TRUE,"0",VLOOKUP($E17,'TT Prov CF DM'!$A$17:$N$991,8,FALSE))</f>
        <v>380</v>
      </c>
      <c r="AD17" s="69" t="str">
        <f>IF(ISNA(VLOOKUP($E17,'NorAm VSC MO'!$A$17:$N$991,8,FALSE))=TRUE,"0",VLOOKUP($E17,'NorAm VSC MO'!$A$17:$N$991,8,FALSE))</f>
        <v>0</v>
      </c>
      <c r="AE17" s="69" t="str">
        <f>IF(ISNA(VLOOKUP($E17,'NorAm VSC DM'!$A$17:$N$991,8,FALSE))=TRUE,"0",VLOOKUP($E17,'NorAm VSC DM'!$A$17:$N$991,8,FALSE))</f>
        <v>0</v>
      </c>
      <c r="AF17" s="69" t="str">
        <f>IF(ISNA(VLOOKUP($E17,'NA Stratton MO'!$A$17:$N$991,8,FALSE))=TRUE,"0",VLOOKUP($E17,'NA Stratton MO'!$A$17:$N$991,8,FALSE))</f>
        <v>0</v>
      </c>
      <c r="AG17" s="69" t="str">
        <f>IF(ISNA(VLOOKUP($E17,'NA Stratton DM'!$A$17:$N$991,8,FALSE))=TRUE,"0",VLOOKUP($E17,'NA Stratton DM'!$A$17:$N$991,8,FALSE))</f>
        <v>0</v>
      </c>
      <c r="AH17" s="240">
        <f>IF(ISNA(VLOOKUP($E17,'JrNats MO'!$A$17:$N$994,8,FALSE))=TRUE,"0",VLOOKUP($E17,'JrNats MO'!$A$17:$N$994,8,FALSE))</f>
        <v>582.50876509544207</v>
      </c>
      <c r="AI17" s="240">
        <f>IF(ISNA(VLOOKUP($E17,'CC Caledon MO'!$A$17:$N$991,8,FALSE))=TRUE,"0",VLOOKUP($E17,'CC Caledon MO'!$A$17:$N$991,8,FALSE))</f>
        <v>609.28917609046846</v>
      </c>
      <c r="AJ17" s="240">
        <f>IF(ISNA(VLOOKUP($E17,'CC Caledon DM'!$A$17:$N$992,8,FALSE))=TRUE,"0",VLOOKUP($E17,'CC Caledon DM'!$A$17:$N$992,8,FALSE))</f>
        <v>0</v>
      </c>
      <c r="AK17" s="240" t="str">
        <f>IF(ISNA(VLOOKUP($E17,'SrNats VSC MO'!$A$17:$N$991,8,FALSE))=TRUE,"0",VLOOKUP($E17,'SrNats VSC MO'!$A$17:$N$991,8,FALSE))</f>
        <v>0</v>
      </c>
      <c r="AL17" s="240" t="str">
        <f>IF(ISNA(VLOOKUP($E17,'SrNats VSC DM'!$A$17:$N$992,8,FALSE))=TRUE,"0",VLOOKUP($E17,'SrNats VSC DM'!$A$17:$N$992,8,FALSE))</f>
        <v>0</v>
      </c>
      <c r="AM17" s="69"/>
      <c r="AN17" s="69"/>
      <c r="AO17" s="69"/>
      <c r="AP17" s="69"/>
      <c r="AQ17" s="69"/>
      <c r="AR17" s="69"/>
      <c r="AS17" s="69"/>
      <c r="AT17" s="69"/>
      <c r="AU17" s="69"/>
    </row>
    <row r="18" spans="1:47" ht="17" customHeight="1" x14ac:dyDescent="0.15">
      <c r="A18" s="200" t="s">
        <v>255</v>
      </c>
      <c r="B18" s="188">
        <v>2007</v>
      </c>
      <c r="C18" s="188" t="s">
        <v>252</v>
      </c>
      <c r="D18" s="172" t="s">
        <v>37</v>
      </c>
      <c r="E18" s="207" t="s">
        <v>88</v>
      </c>
      <c r="F18" s="64"/>
      <c r="G18" s="64">
        <f t="shared" si="0"/>
        <v>13</v>
      </c>
      <c r="H18" s="19">
        <f>RANK(L18,$L$6:$L$30,0)</f>
        <v>13</v>
      </c>
      <c r="I18" s="179">
        <f t="shared" si="1"/>
        <v>571.04873451803985</v>
      </c>
      <c r="J18" s="20">
        <f t="shared" si="2"/>
        <v>542.41656927671727</v>
      </c>
      <c r="K18" s="20">
        <f t="shared" si="3"/>
        <v>426.01576713159494</v>
      </c>
      <c r="L18" s="19">
        <f t="shared" si="4"/>
        <v>1539.481070926352</v>
      </c>
      <c r="M18" s="21"/>
      <c r="N18" s="240">
        <v>0</v>
      </c>
      <c r="O18" s="240" t="str">
        <f>IF(ISNA(VLOOKUP($E18,'FIS Apex MO-2'!$A$17:$H$992,8,FALSE))=TRUE,"0",VLOOKUP($E18,'FIS Apex MO-2'!$A$17:$H$992,8,FALSE))</f>
        <v>0</v>
      </c>
      <c r="P18" s="69">
        <v>0</v>
      </c>
      <c r="Q18" s="69" t="str">
        <f>IF(ISNA(VLOOKUP($E18,'NorAm Apex DM'!$A$17:$H$991,8,FALSE))=TRUE,"0",VLOOKUP($E18,'NorAm Apex DM'!$A$17:$H$991,8,FALSE))</f>
        <v>0</v>
      </c>
      <c r="R18" s="69">
        <f>IF(ISNA(VLOOKUP($E18,'TT BV1'!$A$17:$H$991,8,FALSE))=TRUE,"0",VLOOKUP($E18,'TT BV1'!$A$17:$H$991,8,FALSE))</f>
        <v>407.88391777509065</v>
      </c>
      <c r="S18" s="240" t="str">
        <f>IF(ISNA(VLOOKUP($E18,'CC Canyon MO'!$A$17:$H$991,8,FALSE))=TRUE,"0",VLOOKUP($E18,'CC Canyon MO'!$A$17:$H$991,8,FALSE))</f>
        <v>0</v>
      </c>
      <c r="T18" s="240" t="str">
        <f>IF(ISNA(VLOOKUP($E18,'CC Canyon DM'!$A$17:$H$980,8,FALSE))=TRUE,"0",VLOOKUP($E18,'CC Canyon DM'!$A$17:$H$980,8,FALSE))</f>
        <v>0</v>
      </c>
      <c r="U18" s="69">
        <f>IF(ISNA(VLOOKUP($E18,'TT BV2'!$A$17:$H$991,8,FALSE))=TRUE,"0",VLOOKUP($E18,'TT BV2'!$A$17:$H$991,8,FALSE))</f>
        <v>426.01576713159494</v>
      </c>
      <c r="V18" s="69">
        <f>IF(ISNA(VLOOKUP($E18,'TT BV3'!$A$17:$H$991,8,FALSE))=TRUE,"0",VLOOKUP($E18,'TT BV3'!$A$17:$H$991,8,FALSE))</f>
        <v>383.67952522255189</v>
      </c>
      <c r="W18" s="69" t="str">
        <f>IF(ISNA(VLOOKUP($E18,'NorAm Deer Valley MO'!$A$17:$H$991,8,FALSE))=TRUE,"0",VLOOKUP($E18,'NorAm Deer Valley MO'!$A$17:$H$991,8,FALSE))</f>
        <v>0</v>
      </c>
      <c r="X18" s="69" t="str">
        <f>IF(ISNA(VLOOKUP($E18,'NorAm Deer Valley DM'!$A$17:$H$991,8,FALSE))=TRUE,"0",VLOOKUP($E18,'NorAm Deer Valley DM'!$A$17:$H$991,8,FALSE))</f>
        <v>0</v>
      </c>
      <c r="Y18" s="69">
        <f>IF(ISNA(VLOOKUP($E18,'TT Camp Fortune'!$A$17:$N$991,8,FALSE))=TRUE,"0",VLOOKUP($E18,'TT Camp Fortune'!$A$17:$N$991,8,FALSE))</f>
        <v>318.14999999999998</v>
      </c>
      <c r="Z18" s="69" t="str">
        <f>IF(ISNA(VLOOKUP($E18,'CWG MO'!$A$17:$N$991,8,FALSE))=TRUE,"0",VLOOKUP($E18,'CWG MO'!$A$17:$N$991,8,FALSE))</f>
        <v>0</v>
      </c>
      <c r="AA18" s="220" t="s">
        <v>218</v>
      </c>
      <c r="AB18" s="69">
        <f>IF(ISNA(VLOOKUP($E18,'TT Prov CF MO'!$A$17:$N$991,8,FALSE))=TRUE,"0",VLOOKUP($E18,'TT Prov CF MO'!$A$17:$N$991,8,FALSE))</f>
        <v>382.2100789313904</v>
      </c>
      <c r="AC18" s="69">
        <f>IF(ISNA(VLOOKUP($E18,'TT Prov CF DM'!$A$17:$N$991,8,FALSE))=TRUE,"0",VLOOKUP($E18,'TT Prov CF DM'!$A$17:$N$991,8,FALSE))</f>
        <v>300</v>
      </c>
      <c r="AD18" s="69" t="str">
        <f>IF(ISNA(VLOOKUP($E18,'NorAm VSC MO'!$A$17:$N$991,8,FALSE))=TRUE,"0",VLOOKUP($E18,'NorAm VSC MO'!$A$17:$N$991,8,FALSE))</f>
        <v>0</v>
      </c>
      <c r="AE18" s="69" t="str">
        <f>IF(ISNA(VLOOKUP($E18,'NorAm VSC DM'!$A$17:$N$991,8,FALSE))=TRUE,"0",VLOOKUP($E18,'NorAm VSC DM'!$A$17:$N$991,8,FALSE))</f>
        <v>0</v>
      </c>
      <c r="AF18" s="69" t="str">
        <f>IF(ISNA(VLOOKUP($E18,'NA Stratton MO'!$A$17:$N$991,8,FALSE))=TRUE,"0",VLOOKUP($E18,'NA Stratton MO'!$A$17:$N$991,8,FALSE))</f>
        <v>0</v>
      </c>
      <c r="AG18" s="69" t="str">
        <f>IF(ISNA(VLOOKUP($E18,'NA Stratton DM'!$A$17:$N$991,8,FALSE))=TRUE,"0",VLOOKUP($E18,'NA Stratton DM'!$A$17:$N$991,8,FALSE))</f>
        <v>0</v>
      </c>
      <c r="AH18" s="240">
        <f>IF(ISNA(VLOOKUP($E18,'JrNats MO'!$A$17:$N$994,8,FALSE))=TRUE,"0",VLOOKUP($E18,'JrNats MO'!$A$17:$N$994,8,FALSE))</f>
        <v>542.41656927671727</v>
      </c>
      <c r="AI18" s="240">
        <f>IF(ISNA(VLOOKUP($E18,'CC Caledon MO'!$A$17:$N$991,8,FALSE))=TRUE,"0",VLOOKUP($E18,'CC Caledon MO'!$A$17:$N$991,8,FALSE))</f>
        <v>571.04873451803985</v>
      </c>
      <c r="AJ18" s="240">
        <f>IF(ISNA(VLOOKUP($E18,'CC Caledon DM'!$A$17:$N$992,8,FALSE))=TRUE,"0",VLOOKUP($E18,'CC Caledon DM'!$A$17:$N$992,8,FALSE))</f>
        <v>0</v>
      </c>
      <c r="AK18" s="240" t="str">
        <f>IF(ISNA(VLOOKUP($E18,'SrNats VSC MO'!$A$17:$N$991,8,FALSE))=TRUE,"0",VLOOKUP($E18,'SrNats VSC MO'!$A$17:$N$991,8,FALSE))</f>
        <v>0</v>
      </c>
      <c r="AL18" s="240" t="str">
        <f>IF(ISNA(VLOOKUP($E18,'SrNats VSC DM'!$A$17:$N$992,8,FALSE))=TRUE,"0",VLOOKUP($E18,'SrNats VSC DM'!$A$17:$N$992,8,FALSE))</f>
        <v>0</v>
      </c>
      <c r="AM18" s="69"/>
      <c r="AN18" s="69"/>
      <c r="AO18" s="69"/>
      <c r="AP18" s="69"/>
      <c r="AQ18" s="69"/>
      <c r="AR18" s="69"/>
      <c r="AS18" s="69"/>
      <c r="AT18" s="69"/>
      <c r="AU18" s="69"/>
    </row>
    <row r="19" spans="1:47" s="230" customFormat="1" ht="17" customHeight="1" x14ac:dyDescent="0.15">
      <c r="A19" s="327" t="s">
        <v>114</v>
      </c>
      <c r="B19" s="328">
        <v>2010</v>
      </c>
      <c r="C19" s="328" t="s">
        <v>252</v>
      </c>
      <c r="D19" s="329" t="s">
        <v>111</v>
      </c>
      <c r="E19" s="330" t="s">
        <v>98</v>
      </c>
      <c r="F19" s="331"/>
      <c r="G19" s="331">
        <f t="shared" si="0"/>
        <v>14</v>
      </c>
      <c r="H19" s="226">
        <f>RANK(L19,$L$6:$L$30,0)</f>
        <v>14</v>
      </c>
      <c r="I19" s="226">
        <f t="shared" si="1"/>
        <v>559.02665589660751</v>
      </c>
      <c r="J19" s="226">
        <f t="shared" si="2"/>
        <v>511.08297623685235</v>
      </c>
      <c r="K19" s="226">
        <f t="shared" si="3"/>
        <v>377.74480712166172</v>
      </c>
      <c r="L19" s="226">
        <f t="shared" si="4"/>
        <v>1447.8544392551216</v>
      </c>
      <c r="M19" s="227"/>
      <c r="N19" s="241">
        <v>0</v>
      </c>
      <c r="O19" s="241" t="str">
        <f>IF(ISNA(VLOOKUP($E19,'FIS Apex MO-2'!$A$17:$H$992,8,FALSE))=TRUE,"0",VLOOKUP($E19,'FIS Apex MO-2'!$A$17:$H$992,8,FALSE))</f>
        <v>0</v>
      </c>
      <c r="P19" s="228">
        <v>0</v>
      </c>
      <c r="Q19" s="228" t="str">
        <f>IF(ISNA(VLOOKUP($E19,'NorAm Apex DM'!$A$17:$H$991,8,FALSE))=TRUE,"0",VLOOKUP($E19,'NorAm Apex DM'!$A$17:$H$991,8,FALSE))</f>
        <v>0</v>
      </c>
      <c r="R19" s="228">
        <f>IF(ISNA(VLOOKUP($E19,'TT BV1'!$A$17:$H$991,8,FALSE))=TRUE,"0",VLOOKUP($E19,'TT BV1'!$A$17:$H$991,8,FALSE))</f>
        <v>351.51148730350667</v>
      </c>
      <c r="S19" s="241" t="str">
        <f>IF(ISNA(VLOOKUP($E19,'CC Canyon MO'!$A$17:$H$991,8,FALSE))=TRUE,"0",VLOOKUP($E19,'CC Canyon MO'!$A$17:$H$991,8,FALSE))</f>
        <v>0</v>
      </c>
      <c r="T19" s="241" t="str">
        <f>IF(ISNA(VLOOKUP($E19,'CC Canyon DM'!$A$17:$H$980,8,FALSE))=TRUE,"0",VLOOKUP($E19,'CC Canyon DM'!$A$17:$H$980,8,FALSE))</f>
        <v>0</v>
      </c>
      <c r="U19" s="228">
        <f>IF(ISNA(VLOOKUP($E19,'TT BV2'!$A$17:$H$991,8,FALSE))=TRUE,"0",VLOOKUP($E19,'TT BV2'!$A$17:$H$991,8,FALSE))</f>
        <v>326.33414190418438</v>
      </c>
      <c r="V19" s="228">
        <f>IF(ISNA(VLOOKUP($E19,'TT BV3'!$A$17:$H$991,8,FALSE))=TRUE,"0",VLOOKUP($E19,'TT BV3'!$A$17:$H$991,8,FALSE))</f>
        <v>377.74480712166172</v>
      </c>
      <c r="W19" s="228" t="str">
        <f>IF(ISNA(VLOOKUP($E19,'NorAm Deer Valley MO'!$A$17:$H$991,8,FALSE))=TRUE,"0",VLOOKUP($E19,'NorAm Deer Valley MO'!$A$17:$H$991,8,FALSE))</f>
        <v>0</v>
      </c>
      <c r="X19" s="228" t="str">
        <f>IF(ISNA(VLOOKUP($E19,'NorAm Deer Valley DM'!$A$17:$H$991,8,FALSE))=TRUE,"0",VLOOKUP($E19,'NorAm Deer Valley DM'!$A$17:$H$991,8,FALSE))</f>
        <v>0</v>
      </c>
      <c r="Y19" s="228">
        <f>IF(ISNA(VLOOKUP($E19,'TT Camp Fortune'!$A$17:$N$991,8,FALSE))=TRUE,"0",VLOOKUP($E19,'TT Camp Fortune'!$A$17:$N$991,8,FALSE))</f>
        <v>243.82499999999996</v>
      </c>
      <c r="Z19" s="228" t="str">
        <f>IF(ISNA(VLOOKUP($E19,'CWG MO'!$A$17:$N$991,8,FALSE))=TRUE,"0",VLOOKUP($E19,'CWG MO'!$A$17:$N$991,8,FALSE))</f>
        <v>0</v>
      </c>
      <c r="AA19" s="229" t="s">
        <v>218</v>
      </c>
      <c r="AB19" s="228">
        <f>IF(ISNA(VLOOKUP($E19,'TT Prov CF MO'!$A$17:$N$991,8,FALSE))=TRUE,"0",VLOOKUP($E19,'TT Prov CF MO'!$A$17:$N$991,8,FALSE))</f>
        <v>259.3351548269581</v>
      </c>
      <c r="AC19" s="228" t="str">
        <f>IF(ISNA(VLOOKUP($E19,'TT Prov CF DM'!$A$17:$N$991,8,FALSE))=TRUE,"0",VLOOKUP($E19,'TT Prov CF DM'!$A$17:$N$991,8,FALSE))</f>
        <v>0</v>
      </c>
      <c r="AD19" s="228" t="str">
        <f>IF(ISNA(VLOOKUP($E19,'NorAm VSC MO'!$A$17:$N$991,8,FALSE))=TRUE,"0",VLOOKUP($E19,'NorAm VSC MO'!$A$17:$N$991,8,FALSE))</f>
        <v>0</v>
      </c>
      <c r="AE19" s="228" t="str">
        <f>IF(ISNA(VLOOKUP($E19,'NorAm VSC DM'!$A$17:$N$991,8,FALSE))=TRUE,"0",VLOOKUP($E19,'NorAm VSC DM'!$A$17:$N$991,8,FALSE))</f>
        <v>0</v>
      </c>
      <c r="AF19" s="228" t="str">
        <f>IF(ISNA(VLOOKUP($E19,'NA Stratton MO'!$A$17:$N$991,8,FALSE))=TRUE,"0",VLOOKUP($E19,'NA Stratton MO'!$A$17:$N$991,8,FALSE))</f>
        <v>0</v>
      </c>
      <c r="AG19" s="228" t="str">
        <f>IF(ISNA(VLOOKUP($E19,'NA Stratton DM'!$A$17:$N$991,8,FALSE))=TRUE,"0",VLOOKUP($E19,'NA Stratton DM'!$A$17:$N$991,8,FALSE))</f>
        <v>0</v>
      </c>
      <c r="AH19" s="241">
        <f>IF(ISNA(VLOOKUP($E19,'JrNats MO'!$A$17:$N$994,8,FALSE))=TRUE,"0",VLOOKUP($E19,'JrNats MO'!$A$17:$N$994,8,FALSE))</f>
        <v>511.08297623685235</v>
      </c>
      <c r="AI19" s="241">
        <f>IF(ISNA(VLOOKUP($E19,'CC Caledon MO'!$A$17:$N$991,8,FALSE))=TRUE,"0",VLOOKUP($E19,'CC Caledon MO'!$A$17:$N$991,8,FALSE))</f>
        <v>559.02665589660751</v>
      </c>
      <c r="AJ19" s="241">
        <f>IF(ISNA(VLOOKUP($E19,'CC Caledon DM'!$A$17:$N$992,8,FALSE))=TRUE,"0",VLOOKUP($E19,'CC Caledon DM'!$A$17:$N$992,8,FALSE))</f>
        <v>363.97231653173156</v>
      </c>
      <c r="AK19" s="241" t="str">
        <f>IF(ISNA(VLOOKUP($E19,'SrNats VSC MO'!$A$17:$N$991,8,FALSE))=TRUE,"0",VLOOKUP($E19,'SrNats VSC MO'!$A$17:$N$991,8,FALSE))</f>
        <v>0</v>
      </c>
      <c r="AL19" s="241" t="str">
        <f>IF(ISNA(VLOOKUP($E19,'SrNats VSC DM'!$A$17:$N$992,8,FALSE))=TRUE,"0",VLOOKUP($E19,'SrNats VSC DM'!$A$17:$N$992,8,FALSE))</f>
        <v>0</v>
      </c>
      <c r="AM19" s="228"/>
      <c r="AN19" s="228"/>
      <c r="AO19" s="228"/>
      <c r="AP19" s="228"/>
      <c r="AQ19" s="228"/>
      <c r="AR19" s="228"/>
      <c r="AS19" s="228"/>
      <c r="AT19" s="228"/>
      <c r="AU19" s="228"/>
    </row>
    <row r="20" spans="1:47" ht="17" customHeight="1" x14ac:dyDescent="0.15">
      <c r="A20" s="200" t="s">
        <v>255</v>
      </c>
      <c r="B20" s="188">
        <v>2007</v>
      </c>
      <c r="C20" s="188" t="s">
        <v>252</v>
      </c>
      <c r="D20" s="172" t="s">
        <v>37</v>
      </c>
      <c r="E20" s="64" t="s">
        <v>95</v>
      </c>
      <c r="F20" s="64"/>
      <c r="G20" s="64">
        <f t="shared" si="0"/>
        <v>15</v>
      </c>
      <c r="H20" s="19">
        <f>RANK(L20,$L$6:$L$30,0)</f>
        <v>15</v>
      </c>
      <c r="I20" s="179">
        <f t="shared" si="1"/>
        <v>633.58005453837154</v>
      </c>
      <c r="J20" s="20">
        <f t="shared" si="2"/>
        <v>398.07121661721061</v>
      </c>
      <c r="K20" s="20">
        <f t="shared" si="3"/>
        <v>394.25409338993336</v>
      </c>
      <c r="L20" s="19">
        <f t="shared" si="4"/>
        <v>1425.9053645455156</v>
      </c>
      <c r="M20" s="21"/>
      <c r="N20" s="240">
        <v>0</v>
      </c>
      <c r="O20" s="240" t="str">
        <f>IF(ISNA(VLOOKUP($E20,'FIS Apex MO-2'!$A$17:$H$992,8,FALSE))=TRUE,"0",VLOOKUP($E20,'FIS Apex MO-2'!$A$17:$H$992,8,FALSE))</f>
        <v>0</v>
      </c>
      <c r="P20" s="69">
        <v>0</v>
      </c>
      <c r="Q20" s="69" t="str">
        <f>IF(ISNA(VLOOKUP($E20,'NorAm Apex DM'!$A$17:$H$991,8,FALSE))=TRUE,"0",VLOOKUP($E20,'NorAm Apex DM'!$A$17:$H$991,8,FALSE))</f>
        <v>0</v>
      </c>
      <c r="R20" s="69">
        <f>IF(ISNA(VLOOKUP($E20,'TT BV1'!$A$17:$H$991,8,FALSE))=TRUE,"0",VLOOKUP($E20,'TT BV1'!$A$17:$H$991,8,FALSE))</f>
        <v>375.30834340991538</v>
      </c>
      <c r="S20" s="240" t="str">
        <f>IF(ISNA(VLOOKUP($E20,'CC Canyon MO'!$A$17:$H$991,8,FALSE))=TRUE,"0",VLOOKUP($E20,'CC Canyon MO'!$A$17:$H$991,8,FALSE))</f>
        <v>0</v>
      </c>
      <c r="T20" s="240" t="str">
        <f>IF(ISNA(VLOOKUP($E20,'CC Canyon DM'!$A$17:$H$980,8,FALSE))=TRUE,"0",VLOOKUP($E20,'CC Canyon DM'!$A$17:$H$980,8,FALSE))</f>
        <v>0</v>
      </c>
      <c r="U20" s="69">
        <f>IF(ISNA(VLOOKUP($E20,'TT BV2'!$A$17:$H$991,8,FALSE))=TRUE,"0",VLOOKUP($E20,'TT BV2'!$A$17:$H$991,8,FALSE))</f>
        <v>394.25409338993336</v>
      </c>
      <c r="V20" s="69">
        <f>IF(ISNA(VLOOKUP($E20,'TT BV3'!$A$17:$H$991,8,FALSE))=TRUE,"0",VLOOKUP($E20,'TT BV3'!$A$17:$H$991,8,FALSE))</f>
        <v>398.07121661721061</v>
      </c>
      <c r="W20" s="69" t="str">
        <f>IF(ISNA(VLOOKUP($E20,'NorAm Deer Valley MO'!$A$17:$H$991,8,FALSE))=TRUE,"0",VLOOKUP($E20,'NorAm Deer Valley MO'!$A$17:$H$991,8,FALSE))</f>
        <v>0</v>
      </c>
      <c r="X20" s="69" t="str">
        <f>IF(ISNA(VLOOKUP($E20,'NorAm Deer Valley DM'!$A$17:$H$991,8,FALSE))=TRUE,"0",VLOOKUP($E20,'NorAm Deer Valley DM'!$A$17:$H$991,8,FALSE))</f>
        <v>0</v>
      </c>
      <c r="Y20" s="69">
        <f>IF(ISNA(VLOOKUP($E20,'TT Camp Fortune'!$A$17:$N$991,8,FALSE))=TRUE,"0",VLOOKUP($E20,'TT Camp Fortune'!$A$17:$N$991,8,FALSE))</f>
        <v>304.875</v>
      </c>
      <c r="Z20" s="69" t="str">
        <f>IF(ISNA(VLOOKUP($E20,'CWG MO'!$A$17:$N$991,8,FALSE))=TRUE,"0",VLOOKUP($E20,'CWG MO'!$A$17:$N$991,8,FALSE))</f>
        <v>0</v>
      </c>
      <c r="AA20" s="220" t="s">
        <v>218</v>
      </c>
      <c r="AB20" s="69">
        <f>IF(ISNA(VLOOKUP($E20,'TT Prov CF MO'!$A$17:$N$991,8,FALSE))=TRUE,"0",VLOOKUP($E20,'TT Prov CF MO'!$A$17:$N$991,8,FALSE))</f>
        <v>319.36854887674559</v>
      </c>
      <c r="AC20" s="69">
        <f>IF(ISNA(VLOOKUP($E20,'TT Prov CF DM'!$A$17:$N$991,8,FALSE))=TRUE,"0",VLOOKUP($E20,'TT Prov CF DM'!$A$17:$N$991,8,FALSE))</f>
        <v>300</v>
      </c>
      <c r="AD20" s="69" t="str">
        <f>IF(ISNA(VLOOKUP($E20,'NorAm VSC MO'!$A$17:$N$991,8,FALSE))=TRUE,"0",VLOOKUP($E20,'NorAm VSC MO'!$A$17:$N$991,8,FALSE))</f>
        <v>0</v>
      </c>
      <c r="AE20" s="69" t="str">
        <f>IF(ISNA(VLOOKUP($E20,'NorAm VSC DM'!$A$17:$N$991,8,FALSE))=TRUE,"0",VLOOKUP($E20,'NorAm VSC DM'!$A$17:$N$991,8,FALSE))</f>
        <v>0</v>
      </c>
      <c r="AF20" s="69" t="str">
        <f>IF(ISNA(VLOOKUP($E20,'NA Stratton MO'!$A$17:$N$991,8,FALSE))=TRUE,"0",VLOOKUP($E20,'NA Stratton MO'!$A$17:$N$991,8,FALSE))</f>
        <v>0</v>
      </c>
      <c r="AG20" s="69" t="str">
        <f>IF(ISNA(VLOOKUP($E20,'NA Stratton DM'!$A$17:$N$991,8,FALSE))=TRUE,"0",VLOOKUP($E20,'NA Stratton DM'!$A$17:$N$991,8,FALSE))</f>
        <v>0</v>
      </c>
      <c r="AH20" s="240">
        <f>IF(ISNA(VLOOKUP($E20,'JrNats MO'!$A$17:$N$994,8,FALSE))=TRUE,"0",VLOOKUP($E20,'JrNats MO'!$A$17:$N$994,8,FALSE))</f>
        <v>633.58005453837154</v>
      </c>
      <c r="AI20" s="240" t="str">
        <f>IF(ISNA(VLOOKUP($E20,'CC Caledon MO'!$A$17:$N$991,8,FALSE))=TRUE,"0",VLOOKUP($E20,'CC Caledon MO'!$A$17:$N$991,8,FALSE))</f>
        <v>0</v>
      </c>
      <c r="AJ20" s="240" t="str">
        <f>IF(ISNA(VLOOKUP($E20,'CC Caledon DM'!$A$17:$N$992,8,FALSE))=TRUE,"0",VLOOKUP($E20,'CC Caledon DM'!$A$17:$N$992,8,FALSE))</f>
        <v>0</v>
      </c>
      <c r="AK20" s="240" t="str">
        <f>IF(ISNA(VLOOKUP($E20,'SrNats VSC MO'!$A$17:$N$991,8,FALSE))=TRUE,"0",VLOOKUP($E20,'SrNats VSC MO'!$A$17:$N$991,8,FALSE))</f>
        <v>0</v>
      </c>
      <c r="AL20" s="240" t="str">
        <f>IF(ISNA(VLOOKUP($E20,'SrNats VSC DM'!$A$17:$N$992,8,FALSE))=TRUE,"0",VLOOKUP($E20,'SrNats VSC DM'!$A$17:$N$992,8,FALSE))</f>
        <v>0</v>
      </c>
      <c r="AM20" s="69"/>
      <c r="AN20" s="69"/>
      <c r="AO20" s="69"/>
      <c r="AP20" s="69"/>
      <c r="AQ20" s="69"/>
      <c r="AR20" s="69"/>
      <c r="AS20" s="69"/>
      <c r="AT20" s="69"/>
      <c r="AU20" s="69"/>
    </row>
    <row r="21" spans="1:47" ht="17" customHeight="1" x14ac:dyDescent="0.15">
      <c r="A21" s="200" t="s">
        <v>245</v>
      </c>
      <c r="B21" s="188">
        <v>2010</v>
      </c>
      <c r="C21" s="188" t="s">
        <v>252</v>
      </c>
      <c r="D21" s="172" t="s">
        <v>111</v>
      </c>
      <c r="E21" s="64" t="s">
        <v>92</v>
      </c>
      <c r="F21" s="64"/>
      <c r="G21" s="64">
        <f t="shared" si="0"/>
        <v>16</v>
      </c>
      <c r="H21" s="19">
        <f>RANK(L21,$L$6:$L$30,0)</f>
        <v>16</v>
      </c>
      <c r="I21" s="179">
        <f t="shared" si="1"/>
        <v>463.95922607453571</v>
      </c>
      <c r="J21" s="20">
        <f t="shared" si="2"/>
        <v>439.09495548961416</v>
      </c>
      <c r="K21" s="20">
        <f t="shared" si="3"/>
        <v>438.52334748332328</v>
      </c>
      <c r="L21" s="19">
        <f t="shared" si="4"/>
        <v>1341.577529047473</v>
      </c>
      <c r="M21" s="21"/>
      <c r="N21" s="240">
        <v>0</v>
      </c>
      <c r="O21" s="240" t="str">
        <f>IF(ISNA(VLOOKUP($E21,'FIS Apex MO-2'!$A$17:$H$992,8,FALSE))=TRUE,"0",VLOOKUP($E21,'FIS Apex MO-2'!$A$17:$H$992,8,FALSE))</f>
        <v>0</v>
      </c>
      <c r="P21" s="69">
        <v>0</v>
      </c>
      <c r="Q21" s="69" t="str">
        <f>IF(ISNA(VLOOKUP($E21,'NorAm Apex DM'!$A$17:$H$991,8,FALSE))=TRUE,"0",VLOOKUP($E21,'NorAm Apex DM'!$A$17:$H$991,8,FALSE))</f>
        <v>0</v>
      </c>
      <c r="R21" s="69">
        <f>IF(ISNA(VLOOKUP($E21,'TT BV1'!$A$17:$H$991,8,FALSE))=TRUE,"0",VLOOKUP($E21,'TT BV1'!$A$17:$H$991,8,FALSE))</f>
        <v>401.35429262394194</v>
      </c>
      <c r="S21" s="240">
        <f>IF(ISNA(VLOOKUP($E21,'CC Canyon MO'!$A$17:$H$991,8,FALSE))=TRUE,"0",VLOOKUP($E21,'CC Canyon MO'!$A$17:$H$991,8,FALSE))</f>
        <v>393.86567953463776</v>
      </c>
      <c r="T21" s="240">
        <f>IF(ISNA(VLOOKUP($E21,'CC Canyon DM'!$A$17:$H$980,8,FALSE))=TRUE,"0",VLOOKUP($E21,'CC Canyon DM'!$A$17:$H$980,8,FALSE))</f>
        <v>358.36040686200084</v>
      </c>
      <c r="U21" s="69">
        <f>IF(ISNA(VLOOKUP($E21,'TT BV2'!$A$17:$H$991,8,FALSE))=TRUE,"0",VLOOKUP($E21,'TT BV2'!$A$17:$H$991,8,FALSE))</f>
        <v>438.52334748332328</v>
      </c>
      <c r="V21" s="69">
        <f>IF(ISNA(VLOOKUP($E21,'TT BV3'!$A$17:$H$991,8,FALSE))=TRUE,"0",VLOOKUP($E21,'TT BV3'!$A$17:$H$991,8,FALSE))</f>
        <v>439.09495548961416</v>
      </c>
      <c r="W21" s="69" t="str">
        <f>IF(ISNA(VLOOKUP($E21,'NorAm Deer Valley MO'!$A$17:$H$991,8,FALSE))=TRUE,"0",VLOOKUP($E21,'NorAm Deer Valley MO'!$A$17:$H$991,8,FALSE))</f>
        <v>0</v>
      </c>
      <c r="X21" s="69" t="str">
        <f>IF(ISNA(VLOOKUP($E21,'NorAm Deer Valley DM'!$A$17:$H$991,8,FALSE))=TRUE,"0",VLOOKUP($E21,'NorAm Deer Valley DM'!$A$17:$H$991,8,FALSE))</f>
        <v>0</v>
      </c>
      <c r="Y21" s="69">
        <f>IF(ISNA(VLOOKUP($E21,'TT Camp Fortune'!$A$17:$N$991,8,FALSE))=TRUE,"0",VLOOKUP($E21,'TT Camp Fortune'!$A$17:$N$991,8,FALSE))</f>
        <v>365.25</v>
      </c>
      <c r="Z21" s="69" t="str">
        <f>IF(ISNA(VLOOKUP($E21,'CWG MO'!$A$17:$N$991,8,FALSE))=TRUE,"0",VLOOKUP($E21,'CWG MO'!$A$17:$N$991,8,FALSE))</f>
        <v>0</v>
      </c>
      <c r="AA21" s="220" t="s">
        <v>218</v>
      </c>
      <c r="AB21" s="69">
        <f>IF(ISNA(VLOOKUP($E21,'TT Prov CF MO'!$A$17:$N$991,8,FALSE))=TRUE,"0",VLOOKUP($E21,'TT Prov CF MO'!$A$17:$N$991,8,FALSE))</f>
        <v>426.60898603521559</v>
      </c>
      <c r="AC21" s="69">
        <f>IF(ISNA(VLOOKUP($E21,'TT Prov CF DM'!$A$17:$N$991,8,FALSE))=TRUE,"0",VLOOKUP($E21,'TT Prov CF DM'!$A$17:$N$991,8,FALSE))</f>
        <v>250</v>
      </c>
      <c r="AD21" s="69" t="str">
        <f>IF(ISNA(VLOOKUP($E21,'NorAm VSC MO'!$A$17:$N$991,8,FALSE))=TRUE,"0",VLOOKUP($E21,'NorAm VSC MO'!$A$17:$N$991,8,FALSE))</f>
        <v>0</v>
      </c>
      <c r="AE21" s="69" t="str">
        <f>IF(ISNA(VLOOKUP($E21,'NorAm VSC DM'!$A$17:$N$991,8,FALSE))=TRUE,"0",VLOOKUP($E21,'NorAm VSC DM'!$A$17:$N$991,8,FALSE))</f>
        <v>0</v>
      </c>
      <c r="AF21" s="69" t="str">
        <f>IF(ISNA(VLOOKUP($E21,'NA Stratton MO'!$A$17:$N$991,8,FALSE))=TRUE,"0",VLOOKUP($E21,'NA Stratton MO'!$A$17:$N$991,8,FALSE))</f>
        <v>0</v>
      </c>
      <c r="AG21" s="69" t="str">
        <f>IF(ISNA(VLOOKUP($E21,'NA Stratton DM'!$A$17:$N$991,8,FALSE))=TRUE,"0",VLOOKUP($E21,'NA Stratton DM'!$A$17:$N$991,8,FALSE))</f>
        <v>0</v>
      </c>
      <c r="AH21" s="240">
        <f>IF(ISNA(VLOOKUP($E21,'JrNats MO'!$A$17:$N$994,8,FALSE))=TRUE,"0",VLOOKUP($E21,'JrNats MO'!$A$17:$N$994,8,FALSE))</f>
        <v>463.95922607453571</v>
      </c>
      <c r="AI21" s="240">
        <f>IF(ISNA(VLOOKUP($E21,'CC Caledon MO'!$A$17:$N$991,8,FALSE))=TRUE,"0",VLOOKUP($E21,'CC Caledon MO'!$A$17:$N$991,8,FALSE))</f>
        <v>0</v>
      </c>
      <c r="AJ21" s="240">
        <f>IF(ISNA(VLOOKUP($E21,'CC Caledon DM'!$A$17:$N$992,8,FALSE))=TRUE,"0",VLOOKUP($E21,'CC Caledon DM'!$A$17:$N$992,8,FALSE))</f>
        <v>0</v>
      </c>
      <c r="AK21" s="240" t="str">
        <f>IF(ISNA(VLOOKUP($E21,'SrNats VSC MO'!$A$17:$N$991,8,FALSE))=TRUE,"0",VLOOKUP($E21,'SrNats VSC MO'!$A$17:$N$991,8,FALSE))</f>
        <v>0</v>
      </c>
      <c r="AL21" s="240" t="str">
        <f>IF(ISNA(VLOOKUP($E21,'SrNats VSC DM'!$A$17:$N$992,8,FALSE))=TRUE,"0",VLOOKUP($E21,'SrNats VSC DM'!$A$17:$N$992,8,FALSE))</f>
        <v>0</v>
      </c>
      <c r="AM21" s="69"/>
      <c r="AN21" s="69"/>
      <c r="AO21" s="69"/>
      <c r="AP21" s="69"/>
      <c r="AQ21" s="69"/>
      <c r="AR21" s="69"/>
      <c r="AS21" s="69"/>
      <c r="AT21" s="69"/>
      <c r="AU21" s="69"/>
    </row>
    <row r="22" spans="1:47" ht="17" customHeight="1" x14ac:dyDescent="0.15">
      <c r="A22" s="200" t="s">
        <v>245</v>
      </c>
      <c r="B22" s="188">
        <v>2009</v>
      </c>
      <c r="C22" s="188" t="s">
        <v>252</v>
      </c>
      <c r="D22" s="172" t="s">
        <v>39</v>
      </c>
      <c r="E22" s="201" t="s">
        <v>85</v>
      </c>
      <c r="F22" s="64"/>
      <c r="G22" s="64">
        <f t="shared" si="0"/>
        <v>17</v>
      </c>
      <c r="H22" s="19">
        <f>RANK(L22,$L$6:$L$30,0)</f>
        <v>17</v>
      </c>
      <c r="I22" s="179">
        <f t="shared" si="1"/>
        <v>460.83086053412461</v>
      </c>
      <c r="J22" s="20">
        <f t="shared" si="2"/>
        <v>443.23011536126296</v>
      </c>
      <c r="K22" s="20">
        <f t="shared" si="3"/>
        <v>436.17343844754402</v>
      </c>
      <c r="L22" s="19">
        <f t="shared" si="4"/>
        <v>1340.2344143429316</v>
      </c>
      <c r="M22" s="21"/>
      <c r="N22" s="240">
        <v>0</v>
      </c>
      <c r="O22" s="240" t="str">
        <f>IF(ISNA(VLOOKUP($E22,'FIS Apex MO-2'!$A$17:$H$992,8,FALSE))=TRUE,"0",VLOOKUP($E22,'FIS Apex MO-2'!$A$17:$H$992,8,FALSE))</f>
        <v>0</v>
      </c>
      <c r="P22" s="69">
        <v>0</v>
      </c>
      <c r="Q22" s="69" t="str">
        <f>IF(ISNA(VLOOKUP($E22,'NorAm Apex DM'!$A$17:$H$991,8,FALSE))=TRUE,"0",VLOOKUP($E22,'NorAm Apex DM'!$A$17:$H$991,8,FALSE))</f>
        <v>0</v>
      </c>
      <c r="R22" s="69">
        <f>IF(ISNA(VLOOKUP($E22,'TT BV1'!$A$17:$H$991,8,FALSE))=TRUE,"0",VLOOKUP($E22,'TT BV1'!$A$17:$H$991,8,FALSE))</f>
        <v>418.69407496977027</v>
      </c>
      <c r="S22" s="240" t="str">
        <f>IF(ISNA(VLOOKUP($E22,'CC Canyon MO'!$A$17:$H$991,8,FALSE))=TRUE,"0",VLOOKUP($E22,'CC Canyon MO'!$A$17:$H$991,8,FALSE))</f>
        <v>0</v>
      </c>
      <c r="T22" s="240" t="str">
        <f>IF(ISNA(VLOOKUP($E22,'CC Canyon DM'!$A$17:$H$980,8,FALSE))=TRUE,"0",VLOOKUP($E22,'CC Canyon DM'!$A$17:$H$980,8,FALSE))</f>
        <v>0</v>
      </c>
      <c r="U22" s="69">
        <f>IF(ISNA(VLOOKUP($E22,'TT BV2'!$A$17:$H$991,8,FALSE))=TRUE,"0",VLOOKUP($E22,'TT BV2'!$A$17:$H$991,8,FALSE))</f>
        <v>436.17343844754402</v>
      </c>
      <c r="V22" s="69">
        <f>IF(ISNA(VLOOKUP($E22,'TT BV3'!$A$17:$H$991,8,FALSE))=TRUE,"0",VLOOKUP($E22,'TT BV3'!$A$17:$H$991,8,FALSE))</f>
        <v>460.83086053412461</v>
      </c>
      <c r="W22" s="69" t="str">
        <f>IF(ISNA(VLOOKUP($E22,'NorAm Deer Valley MO'!$A$17:$H$991,8,FALSE))=TRUE,"0",VLOOKUP($E22,'NorAm Deer Valley MO'!$A$17:$H$991,8,FALSE))</f>
        <v>0</v>
      </c>
      <c r="X22" s="69" t="str">
        <f>IF(ISNA(VLOOKUP($E22,'NorAm Deer Valley DM'!$A$17:$H$991,8,FALSE))=TRUE,"0",VLOOKUP($E22,'NorAm Deer Valley DM'!$A$17:$H$991,8,FALSE))</f>
        <v>0</v>
      </c>
      <c r="Y22" s="69">
        <f>IF(ISNA(VLOOKUP($E22,'TT Camp Fortune'!$A$17:$N$991,8,FALSE))=TRUE,"0",VLOOKUP($E22,'TT Camp Fortune'!$A$17:$N$991,8,FALSE))</f>
        <v>417.07499999999999</v>
      </c>
      <c r="Z22" s="69" t="str">
        <f>IF(ISNA(VLOOKUP($E22,'CWG MO'!$A$17:$N$991,8,FALSE))=TRUE,"0",VLOOKUP($E22,'CWG MO'!$A$17:$N$991,8,FALSE))</f>
        <v>0</v>
      </c>
      <c r="AA22" s="220" t="s">
        <v>218</v>
      </c>
      <c r="AB22" s="69">
        <f>IF(ISNA(VLOOKUP($E22,'TT Prov CF MO'!$A$17:$N$991,8,FALSE))=TRUE,"0",VLOOKUP($E22,'TT Prov CF MO'!$A$17:$N$991,8,FALSE))</f>
        <v>443.23011536126296</v>
      </c>
      <c r="AC22" s="69">
        <f>IF(ISNA(VLOOKUP($E22,'TT Prov CF DM'!$A$17:$N$991,8,FALSE))=TRUE,"0",VLOOKUP($E22,'TT Prov CF DM'!$A$17:$N$991,8,FALSE))</f>
        <v>425</v>
      </c>
      <c r="AD22" s="69" t="str">
        <f>IF(ISNA(VLOOKUP($E22,'NorAm VSC MO'!$A$17:$N$991,8,FALSE))=TRUE,"0",VLOOKUP($E22,'NorAm VSC MO'!$A$17:$N$991,8,FALSE))</f>
        <v>0</v>
      </c>
      <c r="AE22" s="69" t="str">
        <f>IF(ISNA(VLOOKUP($E22,'NorAm VSC DM'!$A$17:$N$991,8,FALSE))=TRUE,"0",VLOOKUP($E22,'NorAm VSC DM'!$A$17:$N$991,8,FALSE))</f>
        <v>0</v>
      </c>
      <c r="AF22" s="69" t="str">
        <f>IF(ISNA(VLOOKUP($E22,'NA Stratton MO'!$A$17:$N$991,8,FALSE))=TRUE,"0",VLOOKUP($E22,'NA Stratton MO'!$A$17:$N$991,8,FALSE))</f>
        <v>0</v>
      </c>
      <c r="AG22" s="69" t="str">
        <f>IF(ISNA(VLOOKUP($E22,'NA Stratton DM'!$A$17:$N$991,8,FALSE))=TRUE,"0",VLOOKUP($E22,'NA Stratton DM'!$A$17:$N$991,8,FALSE))</f>
        <v>0</v>
      </c>
      <c r="AH22" s="240">
        <f>IF(ISNA(VLOOKUP($E22,'JrNats MO'!$A$17:$N$994,8,FALSE))=TRUE,"0",VLOOKUP($E22,'JrNats MO'!$A$17:$N$994,8,FALSE))</f>
        <v>201.57122451629655</v>
      </c>
      <c r="AI22" s="240" t="str">
        <f>IF(ISNA(VLOOKUP($E22,'CC Caledon MO'!$A$17:$N$991,8,FALSE))=TRUE,"0",VLOOKUP($E22,'CC Caledon MO'!$A$17:$N$991,8,FALSE))</f>
        <v>0</v>
      </c>
      <c r="AJ22" s="240" t="str">
        <f>IF(ISNA(VLOOKUP($E22,'CC Caledon DM'!$A$17:$N$992,8,FALSE))=TRUE,"0",VLOOKUP($E22,'CC Caledon DM'!$A$17:$N$992,8,FALSE))</f>
        <v>0</v>
      </c>
      <c r="AK22" s="240" t="str">
        <f>IF(ISNA(VLOOKUP($E22,'SrNats VSC MO'!$A$17:$N$991,8,FALSE))=TRUE,"0",VLOOKUP($E22,'SrNats VSC MO'!$A$17:$N$991,8,FALSE))</f>
        <v>0</v>
      </c>
      <c r="AL22" s="240" t="str">
        <f>IF(ISNA(VLOOKUP($E22,'SrNats VSC DM'!$A$17:$N$992,8,FALSE))=TRUE,"0",VLOOKUP($E22,'SrNats VSC DM'!$A$17:$N$992,8,FALSE))</f>
        <v>0</v>
      </c>
      <c r="AM22" s="69"/>
      <c r="AN22" s="69"/>
      <c r="AO22" s="69"/>
      <c r="AP22" s="69"/>
      <c r="AQ22" s="69"/>
      <c r="AR22" s="69"/>
      <c r="AS22" s="69"/>
      <c r="AT22" s="69"/>
      <c r="AU22" s="69"/>
    </row>
    <row r="23" spans="1:47" ht="17" customHeight="1" x14ac:dyDescent="0.15">
      <c r="A23" s="72" t="s">
        <v>109</v>
      </c>
      <c r="B23" s="188">
        <v>2009</v>
      </c>
      <c r="C23" s="188" t="s">
        <v>252</v>
      </c>
      <c r="D23" s="172" t="s">
        <v>39</v>
      </c>
      <c r="E23" s="90" t="s">
        <v>101</v>
      </c>
      <c r="F23" s="64"/>
      <c r="G23" s="64">
        <f t="shared" si="0"/>
        <v>18</v>
      </c>
      <c r="H23" s="19">
        <f>RANK(L23,$L$6:$L$30,0)</f>
        <v>18</v>
      </c>
      <c r="I23" s="179">
        <f t="shared" si="1"/>
        <v>473.70471367354884</v>
      </c>
      <c r="J23" s="20">
        <f t="shared" si="2"/>
        <v>346.95845697329378</v>
      </c>
      <c r="K23" s="20">
        <f t="shared" si="3"/>
        <v>330.04851425106131</v>
      </c>
      <c r="L23" s="19">
        <f t="shared" si="4"/>
        <v>1150.711684897904</v>
      </c>
      <c r="M23" s="21"/>
      <c r="N23" s="240">
        <v>0</v>
      </c>
      <c r="O23" s="240" t="str">
        <f>IF(ISNA(VLOOKUP($E23,'FIS Apex MO-2'!$A$17:$H$992,8,FALSE))=TRUE,"0",VLOOKUP($E23,'FIS Apex MO-2'!$A$17:$H$992,8,FALSE))</f>
        <v>0</v>
      </c>
      <c r="P23" s="69">
        <v>0</v>
      </c>
      <c r="Q23" s="69" t="str">
        <f>IF(ISNA(VLOOKUP($E23,'NorAm Apex DM'!$A$17:$H$991,8,FALSE))=TRUE,"0",VLOOKUP($E23,'NorAm Apex DM'!$A$17:$H$991,8,FALSE))</f>
        <v>0</v>
      </c>
      <c r="R23" s="69">
        <f>IF(ISNA(VLOOKUP($E23,'TT BV1'!$A$17:$H$991,8,FALSE))=TRUE,"0",VLOOKUP($E23,'TT BV1'!$A$17:$H$991,8,FALSE))</f>
        <v>319.29866989117289</v>
      </c>
      <c r="S23" s="240" t="str">
        <f>IF(ISNA(VLOOKUP($E23,'CC Canyon MO'!$A$17:$H$991,8,FALSE))=TRUE,"0",VLOOKUP($E23,'CC Canyon MO'!$A$17:$H$991,8,FALSE))</f>
        <v>0</v>
      </c>
      <c r="T23" s="240" t="str">
        <f>IF(ISNA(VLOOKUP($E23,'CC Canyon DM'!$A$17:$H$980,8,FALSE))=TRUE,"0",VLOOKUP($E23,'CC Canyon DM'!$A$17:$H$980,8,FALSE))</f>
        <v>0</v>
      </c>
      <c r="U23" s="69">
        <f>IF(ISNA(VLOOKUP($E23,'TT BV2'!$A$17:$H$991,8,FALSE))=TRUE,"0",VLOOKUP($E23,'TT BV2'!$A$17:$H$991,8,FALSE))</f>
        <v>330.04851425106131</v>
      </c>
      <c r="V23" s="69">
        <f>IF(ISNA(VLOOKUP($E23,'TT BV3'!$A$17:$H$991,8,FALSE))=TRUE,"0",VLOOKUP($E23,'TT BV3'!$A$17:$H$991,8,FALSE))</f>
        <v>346.95845697329378</v>
      </c>
      <c r="W23" s="69" t="str">
        <f>IF(ISNA(VLOOKUP($E23,'NorAm Deer Valley MO'!$A$17:$H$991,8,FALSE))=TRUE,"0",VLOOKUP($E23,'NorAm Deer Valley MO'!$A$17:$H$991,8,FALSE))</f>
        <v>0</v>
      </c>
      <c r="X23" s="69" t="str">
        <f>IF(ISNA(VLOOKUP($E23,'NorAm Deer Valley DM'!$A$17:$H$991,8,FALSE))=TRUE,"0",VLOOKUP($E23,'NorAm Deer Valley DM'!$A$17:$H$991,8,FALSE))</f>
        <v>0</v>
      </c>
      <c r="Y23" s="69">
        <f>IF(ISNA(VLOOKUP($E23,'TT Camp Fortune'!$A$17:$N$991,8,FALSE))=TRUE,"0",VLOOKUP($E23,'TT Camp Fortune'!$A$17:$N$991,8,FALSE))</f>
        <v>301.27499999999998</v>
      </c>
      <c r="Z23" s="69" t="str">
        <f>IF(ISNA(VLOOKUP($E23,'CWG MO'!$A$17:$N$991,8,FALSE))=TRUE,"0",VLOOKUP($E23,'CWG MO'!$A$17:$N$991,8,FALSE))</f>
        <v>0</v>
      </c>
      <c r="AA23" s="220" t="s">
        <v>218</v>
      </c>
      <c r="AB23" s="69">
        <f>IF(ISNA(VLOOKUP($E23,'TT Prov CF MO'!$A$17:$N$991,8,FALSE))=TRUE,"0",VLOOKUP($E23,'TT Prov CF MO'!$A$17:$N$991,8,FALSE))</f>
        <v>302.51973284760169</v>
      </c>
      <c r="AC23" s="69">
        <f>IF(ISNA(VLOOKUP($E23,'TT Prov CF DM'!$A$17:$N$991,8,FALSE))=TRUE,"0",VLOOKUP($E23,'TT Prov CF DM'!$A$17:$N$991,8,FALSE))</f>
        <v>250</v>
      </c>
      <c r="AD23" s="69" t="str">
        <f>IF(ISNA(VLOOKUP($E23,'NorAm VSC MO'!$A$17:$N$991,8,FALSE))=TRUE,"0",VLOOKUP($E23,'NorAm VSC MO'!$A$17:$N$991,8,FALSE))</f>
        <v>0</v>
      </c>
      <c r="AE23" s="69" t="str">
        <f>IF(ISNA(VLOOKUP($E23,'NorAm VSC DM'!$A$17:$N$991,8,FALSE))=TRUE,"0",VLOOKUP($E23,'NorAm VSC DM'!$A$17:$N$991,8,FALSE))</f>
        <v>0</v>
      </c>
      <c r="AF23" s="69" t="str">
        <f>IF(ISNA(VLOOKUP($E23,'NA Stratton MO'!$A$17:$N$991,8,FALSE))=TRUE,"0",VLOOKUP($E23,'NA Stratton MO'!$A$17:$N$991,8,FALSE))</f>
        <v>0</v>
      </c>
      <c r="AG23" s="69" t="str">
        <f>IF(ISNA(VLOOKUP($E23,'NA Stratton DM'!$A$17:$N$991,8,FALSE))=TRUE,"0",VLOOKUP($E23,'NA Stratton DM'!$A$17:$N$991,8,FALSE))</f>
        <v>0</v>
      </c>
      <c r="AH23" s="240">
        <f>IF(ISNA(VLOOKUP($E23,'JrNats MO'!$A$17:$N$994,8,FALSE))=TRUE,"0",VLOOKUP($E23,'JrNats MO'!$A$17:$N$994,8,FALSE))</f>
        <v>473.70471367354884</v>
      </c>
      <c r="AI23" s="240" t="str">
        <f>IF(ISNA(VLOOKUP($E23,'CC Caledon MO'!$A$17:$N$991,8,FALSE))=TRUE,"0",VLOOKUP($E23,'CC Caledon MO'!$A$17:$N$991,8,FALSE))</f>
        <v>0</v>
      </c>
      <c r="AJ23" s="240" t="str">
        <f>IF(ISNA(VLOOKUP($E23,'CC Caledon DM'!$A$17:$N$992,8,FALSE))=TRUE,"0",VLOOKUP($E23,'CC Caledon DM'!$A$17:$N$992,8,FALSE))</f>
        <v>0</v>
      </c>
      <c r="AK23" s="240" t="str">
        <f>IF(ISNA(VLOOKUP($E23,'SrNats VSC MO'!$A$17:$N$991,8,FALSE))=TRUE,"0",VLOOKUP($E23,'SrNats VSC MO'!$A$17:$N$991,8,FALSE))</f>
        <v>0</v>
      </c>
      <c r="AL23" s="240" t="str">
        <f>IF(ISNA(VLOOKUP($E23,'SrNats VSC DM'!$A$17:$N$992,8,FALSE))=TRUE,"0",VLOOKUP($E23,'SrNats VSC DM'!$A$17:$N$992,8,FALSE))</f>
        <v>0</v>
      </c>
      <c r="AM23" s="69"/>
      <c r="AN23" s="69"/>
      <c r="AO23" s="69"/>
      <c r="AP23" s="69"/>
      <c r="AQ23" s="69"/>
      <c r="AR23" s="69"/>
      <c r="AS23" s="69"/>
      <c r="AT23" s="69"/>
      <c r="AU23" s="69"/>
    </row>
    <row r="24" spans="1:47" ht="17" customHeight="1" x14ac:dyDescent="0.15">
      <c r="A24" s="72" t="s">
        <v>109</v>
      </c>
      <c r="B24" s="188">
        <v>2010</v>
      </c>
      <c r="C24" s="188" t="s">
        <v>252</v>
      </c>
      <c r="D24" s="172" t="s">
        <v>111</v>
      </c>
      <c r="E24" s="64" t="s">
        <v>99</v>
      </c>
      <c r="F24" s="64"/>
      <c r="G24" s="64">
        <f t="shared" si="0"/>
        <v>19</v>
      </c>
      <c r="H24" s="19">
        <f>RANK(L24,$L$6:$L$30,0)</f>
        <v>19</v>
      </c>
      <c r="I24" s="179">
        <f t="shared" si="1"/>
        <v>453.96701727048429</v>
      </c>
      <c r="J24" s="20">
        <f t="shared" si="2"/>
        <v>348.51632047477739</v>
      </c>
      <c r="K24" s="20">
        <f t="shared" si="3"/>
        <v>339.46795646916564</v>
      </c>
      <c r="L24" s="19">
        <f t="shared" si="4"/>
        <v>1141.9512942144274</v>
      </c>
      <c r="M24" s="21"/>
      <c r="N24" s="240">
        <v>0</v>
      </c>
      <c r="O24" s="240" t="str">
        <f>IF(ISNA(VLOOKUP($E24,'FIS Apex MO-2'!$A$17:$H$992,8,FALSE))=TRUE,"0",VLOOKUP($E24,'FIS Apex MO-2'!$A$17:$H$992,8,FALSE))</f>
        <v>0</v>
      </c>
      <c r="P24" s="69">
        <v>0</v>
      </c>
      <c r="Q24" s="69" t="str">
        <f>IF(ISNA(VLOOKUP($E24,'NorAm Apex DM'!$A$17:$H$991,8,FALSE))=TRUE,"0",VLOOKUP($E24,'NorAm Apex DM'!$A$17:$H$991,8,FALSE))</f>
        <v>0</v>
      </c>
      <c r="R24" s="69">
        <f>IF(ISNA(VLOOKUP($E24,'TT BV1'!$A$17:$H$991,8,FALSE))=TRUE,"0",VLOOKUP($E24,'TT BV1'!$A$17:$H$991,8,FALSE))</f>
        <v>339.46795646916564</v>
      </c>
      <c r="S24" s="240" t="str">
        <f>IF(ISNA(VLOOKUP($E24,'CC Canyon MO'!$A$17:$H$991,8,FALSE))=TRUE,"0",VLOOKUP($E24,'CC Canyon MO'!$A$17:$H$991,8,FALSE))</f>
        <v>0</v>
      </c>
      <c r="T24" s="240" t="str">
        <f>IF(ISNA(VLOOKUP($E24,'CC Canyon DM'!$A$17:$H$980,8,FALSE))=TRUE,"0",VLOOKUP($E24,'CC Canyon DM'!$A$17:$H$980,8,FALSE))</f>
        <v>0</v>
      </c>
      <c r="U24" s="69">
        <f>IF(ISNA(VLOOKUP($E24,'TT BV2'!$A$17:$H$991,8,FALSE))=TRUE,"0",VLOOKUP($E24,'TT BV2'!$A$17:$H$991,8,FALSE))</f>
        <v>328.45664038811401</v>
      </c>
      <c r="V24" s="69">
        <f>IF(ISNA(VLOOKUP($E24,'TT BV3'!$A$17:$H$991,8,FALSE))=TRUE,"0",VLOOKUP($E24,'TT BV3'!$A$17:$H$991,8,FALSE))</f>
        <v>348.51632047477739</v>
      </c>
      <c r="W24" s="69" t="str">
        <f>IF(ISNA(VLOOKUP($E24,'NorAm Deer Valley MO'!$A$17:$H$991,8,FALSE))=TRUE,"0",VLOOKUP($E24,'NorAm Deer Valley MO'!$A$17:$H$991,8,FALSE))</f>
        <v>0</v>
      </c>
      <c r="X24" s="69" t="str">
        <f>IF(ISNA(VLOOKUP($E24,'NorAm Deer Valley DM'!$A$17:$H$991,8,FALSE))=TRUE,"0",VLOOKUP($E24,'NorAm Deer Valley DM'!$A$17:$H$991,8,FALSE))</f>
        <v>0</v>
      </c>
      <c r="Y24" s="69">
        <f>IF(ISNA(VLOOKUP($E24,'TT Camp Fortune'!$A$17:$N$991,8,FALSE))=TRUE,"0",VLOOKUP($E24,'TT Camp Fortune'!$A$17:$N$991,8,FALSE))</f>
        <v>299.92500000000001</v>
      </c>
      <c r="Z24" s="69" t="str">
        <f>IF(ISNA(VLOOKUP($E24,'CWG MO'!$A$17:$N$991,8,FALSE))=TRUE,"0",VLOOKUP($E24,'CWG MO'!$A$17:$N$991,8,FALSE))</f>
        <v>0</v>
      </c>
      <c r="AA24" s="220" t="s">
        <v>218</v>
      </c>
      <c r="AB24" s="69">
        <f>IF(ISNA(VLOOKUP($E24,'TT Prov CF MO'!$A$17:$N$991,8,FALSE))=TRUE,"0",VLOOKUP($E24,'TT Prov CF MO'!$A$17:$N$991,8,FALSE))</f>
        <v>289.01032179720704</v>
      </c>
      <c r="AC24" s="69">
        <f>IF(ISNA(VLOOKUP($E24,'TT Prov CF DM'!$A$17:$N$991,8,FALSE))=TRUE,"0",VLOOKUP($E24,'TT Prov CF DM'!$A$17:$N$991,8,FALSE))</f>
        <v>240</v>
      </c>
      <c r="AD24" s="69" t="str">
        <f>IF(ISNA(VLOOKUP($E24,'NorAm VSC MO'!$A$17:$N$991,8,FALSE))=TRUE,"0",VLOOKUP($E24,'NorAm VSC MO'!$A$17:$N$991,8,FALSE))</f>
        <v>0</v>
      </c>
      <c r="AE24" s="69" t="str">
        <f>IF(ISNA(VLOOKUP($E24,'NorAm VSC DM'!$A$17:$N$991,8,FALSE))=TRUE,"0",VLOOKUP($E24,'NorAm VSC DM'!$A$17:$N$991,8,FALSE))</f>
        <v>0</v>
      </c>
      <c r="AF24" s="69" t="str">
        <f>IF(ISNA(VLOOKUP($E24,'NA Stratton MO'!$A$17:$N$991,8,FALSE))=TRUE,"0",VLOOKUP($E24,'NA Stratton MO'!$A$17:$N$991,8,FALSE))</f>
        <v>0</v>
      </c>
      <c r="AG24" s="69" t="str">
        <f>IF(ISNA(VLOOKUP($E24,'NA Stratton DM'!$A$17:$N$991,8,FALSE))=TRUE,"0",VLOOKUP($E24,'NA Stratton DM'!$A$17:$N$991,8,FALSE))</f>
        <v>0</v>
      </c>
      <c r="AH24" s="240">
        <f>IF(ISNA(VLOOKUP($E24,'JrNats MO'!$A$17:$N$994,8,FALSE))=TRUE,"0",VLOOKUP($E24,'JrNats MO'!$A$17:$N$994,8,FALSE))</f>
        <v>453.96701727048429</v>
      </c>
      <c r="AI24" s="240" t="str">
        <f>IF(ISNA(VLOOKUP($E24,'CC Caledon MO'!$A$17:$N$991,8,FALSE))=TRUE,"0",VLOOKUP($E24,'CC Caledon MO'!$A$17:$N$991,8,FALSE))</f>
        <v>0</v>
      </c>
      <c r="AJ24" s="240" t="str">
        <f>IF(ISNA(VLOOKUP($E24,'CC Caledon DM'!$A$17:$N$992,8,FALSE))=TRUE,"0",VLOOKUP($E24,'CC Caledon DM'!$A$17:$N$992,8,FALSE))</f>
        <v>0</v>
      </c>
      <c r="AK24" s="240" t="str">
        <f>IF(ISNA(VLOOKUP($E24,'SrNats VSC MO'!$A$17:$N$991,8,FALSE))=TRUE,"0",VLOOKUP($E24,'SrNats VSC MO'!$A$17:$N$991,8,FALSE))</f>
        <v>0</v>
      </c>
      <c r="AL24" s="240" t="str">
        <f>IF(ISNA(VLOOKUP($E24,'SrNats VSC DM'!$A$17:$N$992,8,FALSE))=TRUE,"0",VLOOKUP($E24,'SrNats VSC DM'!$A$17:$N$992,8,FALSE))</f>
        <v>0</v>
      </c>
      <c r="AM24" s="69"/>
      <c r="AN24" s="69"/>
      <c r="AO24" s="69"/>
      <c r="AP24" s="69"/>
      <c r="AQ24" s="69"/>
      <c r="AR24" s="69"/>
      <c r="AS24" s="69"/>
      <c r="AT24" s="69"/>
      <c r="AU24" s="69"/>
    </row>
    <row r="25" spans="1:47" ht="17" customHeight="1" x14ac:dyDescent="0.15">
      <c r="A25" s="72" t="s">
        <v>109</v>
      </c>
      <c r="B25" s="189">
        <v>2009</v>
      </c>
      <c r="C25" s="189" t="s">
        <v>252</v>
      </c>
      <c r="D25" s="165" t="s">
        <v>39</v>
      </c>
      <c r="E25" s="144" t="s">
        <v>128</v>
      </c>
      <c r="F25" s="150"/>
      <c r="G25" s="64">
        <f t="shared" si="0"/>
        <v>20</v>
      </c>
      <c r="H25" s="19">
        <f>RANK(L25,$L$6:$L$30,0)</f>
        <v>20</v>
      </c>
      <c r="I25" s="179">
        <f t="shared" si="1"/>
        <v>446.3186599142968</v>
      </c>
      <c r="J25" s="20">
        <f t="shared" si="2"/>
        <v>322.08914493632506</v>
      </c>
      <c r="K25" s="20">
        <f t="shared" si="3"/>
        <v>264.95142683667274</v>
      </c>
      <c r="L25" s="19">
        <f t="shared" si="4"/>
        <v>1033.3592316872946</v>
      </c>
      <c r="M25" s="21"/>
      <c r="N25" s="240">
        <v>0</v>
      </c>
      <c r="O25" s="240" t="str">
        <f>IF(ISNA(VLOOKUP($E25,'FIS Apex MO-2'!$A$17:$H$992,8,FALSE))=TRUE,"0",VLOOKUP($E25,'FIS Apex MO-2'!$A$17:$H$992,8,FALSE))</f>
        <v>0</v>
      </c>
      <c r="P25" s="69">
        <v>0</v>
      </c>
      <c r="Q25" s="69" t="str">
        <f>IF(ISNA(VLOOKUP($E25,'NorAm Apex DM'!$A$17:$H$991,8,FALSE))=TRUE,"0",VLOOKUP($E25,'NorAm Apex DM'!$A$17:$H$991,8,FALSE))</f>
        <v>0</v>
      </c>
      <c r="R25" s="69" t="str">
        <f>IF(ISNA(VLOOKUP($E25,'TT BV1'!$A$17:$H$991,8,FALSE))=TRUE,"0",VLOOKUP($E25,'TT BV1'!$A$17:$H$991,8,FALSE))</f>
        <v>0</v>
      </c>
      <c r="S25" s="240" t="str">
        <f>IF(ISNA(VLOOKUP($E25,'CC Canyon MO'!$A$17:$H$991,8,FALSE))=TRUE,"0",VLOOKUP($E25,'CC Canyon MO'!$A$17:$H$991,8,FALSE))</f>
        <v>0</v>
      </c>
      <c r="T25" s="240" t="str">
        <f>IF(ISNA(VLOOKUP($E25,'CC Canyon DM'!$A$17:$H$980,8,FALSE))=TRUE,"0",VLOOKUP($E25,'CC Canyon DM'!$A$17:$H$980,8,FALSE))</f>
        <v>0</v>
      </c>
      <c r="U25" s="69">
        <f>IF(ISNA(VLOOKUP($E25,'TT BV2'!$A$17:$H$991,8,FALSE))=TRUE,"0",VLOOKUP($E25,'TT BV2'!$A$17:$H$991,8,FALSE))</f>
        <v>322.08914493632506</v>
      </c>
      <c r="V25" s="69" t="str">
        <f>IF(ISNA(VLOOKUP($E25,'TT BV3'!$A$17:$H$991,8,FALSE))=TRUE,"0",VLOOKUP($E25,'TT BV3'!$A$17:$H$991,8,FALSE))</f>
        <v>0</v>
      </c>
      <c r="W25" s="69" t="str">
        <f>IF(ISNA(VLOOKUP($E25,'NorAm Deer Valley MO'!$A$17:$H$991,8,FALSE))=TRUE,"0",VLOOKUP($E25,'NorAm Deer Valley MO'!$A$17:$H$991,8,FALSE))</f>
        <v>0</v>
      </c>
      <c r="X25" s="69" t="str">
        <f>IF(ISNA(VLOOKUP($E25,'NorAm Deer Valley DM'!$A$17:$H$991,8,FALSE))=TRUE,"0",VLOOKUP($E25,'NorAm Deer Valley DM'!$A$17:$H$991,8,FALSE))</f>
        <v>0</v>
      </c>
      <c r="Y25" s="69">
        <f>IF(ISNA(VLOOKUP($E25,'TT Camp Fortune'!$A$17:$N$991,8,FALSE))=TRUE,"0",VLOOKUP($E25,'TT Camp Fortune'!$A$17:$N$991,8,FALSE))</f>
        <v>213.75</v>
      </c>
      <c r="Z25" s="69" t="str">
        <f>IF(ISNA(VLOOKUP($E25,'CWG MO'!$A$17:$N$991,8,FALSE))=TRUE,"0",VLOOKUP($E25,'CWG MO'!$A$17:$N$991,8,FALSE))</f>
        <v>0</v>
      </c>
      <c r="AA25" s="220" t="s">
        <v>218</v>
      </c>
      <c r="AB25" s="69">
        <f>IF(ISNA(VLOOKUP($E25,'TT Prov CF MO'!$A$17:$N$991,8,FALSE))=TRUE,"0",VLOOKUP($E25,'TT Prov CF MO'!$A$17:$N$991,8,FALSE))</f>
        <v>264.95142683667274</v>
      </c>
      <c r="AC25" s="69">
        <f>IF(ISNA(VLOOKUP($E25,'TT Prov CF DM'!$A$17:$N$991,8,FALSE))=TRUE,"0",VLOOKUP($E25,'TT Prov CF DM'!$A$17:$N$991,8,FALSE))</f>
        <v>200</v>
      </c>
      <c r="AD25" s="69" t="str">
        <f>IF(ISNA(VLOOKUP($E25,'NorAm VSC MO'!$A$17:$N$991,8,FALSE))=TRUE,"0",VLOOKUP($E25,'NorAm VSC MO'!$A$17:$N$991,8,FALSE))</f>
        <v>0</v>
      </c>
      <c r="AE25" s="69" t="str">
        <f>IF(ISNA(VLOOKUP($E25,'NorAm VSC DM'!$A$17:$N$991,8,FALSE))=TRUE,"0",VLOOKUP($E25,'NorAm VSC DM'!$A$17:$N$991,8,FALSE))</f>
        <v>0</v>
      </c>
      <c r="AF25" s="69" t="str">
        <f>IF(ISNA(VLOOKUP($E25,'NA Stratton MO'!$A$17:$N$991,8,FALSE))=TRUE,"0",VLOOKUP($E25,'NA Stratton MO'!$A$17:$N$991,8,FALSE))</f>
        <v>0</v>
      </c>
      <c r="AG25" s="69" t="str">
        <f>IF(ISNA(VLOOKUP($E25,'NA Stratton DM'!$A$17:$N$991,8,FALSE))=TRUE,"0",VLOOKUP($E25,'NA Stratton DM'!$A$17:$N$991,8,FALSE))</f>
        <v>0</v>
      </c>
      <c r="AH25" s="240">
        <f>IF(ISNA(VLOOKUP($E25,'JrNats MO'!$A$17:$N$994,8,FALSE))=TRUE,"0",VLOOKUP($E25,'JrNats MO'!$A$17:$N$994,8,FALSE))</f>
        <v>446.3186599142968</v>
      </c>
      <c r="AI25" s="240" t="str">
        <f>IF(ISNA(VLOOKUP($E25,'CC Caledon MO'!$A$17:$N$991,8,FALSE))=TRUE,"0",VLOOKUP($E25,'CC Caledon MO'!$A$17:$N$991,8,FALSE))</f>
        <v>0</v>
      </c>
      <c r="AJ25" s="240" t="str">
        <f>IF(ISNA(VLOOKUP($E25,'CC Caledon DM'!$A$17:$N$992,8,FALSE))=TRUE,"0",VLOOKUP($E25,'CC Caledon DM'!$A$17:$N$992,8,FALSE))</f>
        <v>0</v>
      </c>
      <c r="AK25" s="240" t="str">
        <f>IF(ISNA(VLOOKUP($E25,'SrNats VSC MO'!$A$17:$N$991,8,FALSE))=TRUE,"0",VLOOKUP($E25,'SrNats VSC MO'!$A$17:$N$991,8,FALSE))</f>
        <v>0</v>
      </c>
      <c r="AL25" s="240" t="str">
        <f>IF(ISNA(VLOOKUP($E25,'SrNats VSC DM'!$A$17:$N$992,8,FALSE))=TRUE,"0",VLOOKUP($E25,'SrNats VSC DM'!$A$17:$N$992,8,FALSE))</f>
        <v>0</v>
      </c>
      <c r="AM25" s="69"/>
      <c r="AN25" s="69"/>
      <c r="AO25" s="69"/>
      <c r="AP25" s="69"/>
      <c r="AQ25" s="69"/>
      <c r="AR25" s="69"/>
      <c r="AS25" s="69"/>
      <c r="AT25" s="69"/>
      <c r="AU25" s="69"/>
    </row>
    <row r="26" spans="1:47" ht="17" customHeight="1" x14ac:dyDescent="0.15">
      <c r="A26" s="72" t="s">
        <v>108</v>
      </c>
      <c r="B26" s="188">
        <v>2010</v>
      </c>
      <c r="C26" s="188" t="s">
        <v>252</v>
      </c>
      <c r="D26" s="172" t="s">
        <v>111</v>
      </c>
      <c r="E26" s="64" t="s">
        <v>103</v>
      </c>
      <c r="F26" s="64"/>
      <c r="G26" s="64">
        <f t="shared" si="0"/>
        <v>21</v>
      </c>
      <c r="H26" s="19">
        <f>RANK(L26,$L$6:$L$30,0)</f>
        <v>21</v>
      </c>
      <c r="I26" s="179">
        <f t="shared" si="1"/>
        <v>347.25519287833828</v>
      </c>
      <c r="J26" s="20">
        <f t="shared" si="2"/>
        <v>307.68647665251677</v>
      </c>
      <c r="K26" s="20">
        <f t="shared" si="3"/>
        <v>250.88270858524791</v>
      </c>
      <c r="L26" s="19">
        <f t="shared" si="4"/>
        <v>905.82437811610293</v>
      </c>
      <c r="M26" s="21"/>
      <c r="N26" s="240">
        <v>0</v>
      </c>
      <c r="O26" s="240" t="str">
        <f>IF(ISNA(VLOOKUP($E26,'FIS Apex MO-2'!$A$17:$H$992,8,FALSE))=TRUE,"0",VLOOKUP($E26,'FIS Apex MO-2'!$A$17:$H$992,8,FALSE))</f>
        <v>0</v>
      </c>
      <c r="P26" s="69">
        <v>0</v>
      </c>
      <c r="Q26" s="69" t="str">
        <f>IF(ISNA(VLOOKUP($E26,'NorAm Apex DM'!$A$17:$H$991,8,FALSE))=TRUE,"0",VLOOKUP($E26,'NorAm Apex DM'!$A$17:$H$991,8,FALSE))</f>
        <v>0</v>
      </c>
      <c r="R26" s="69">
        <f>IF(ISNA(VLOOKUP($E26,'TT BV1'!$A$17:$H$991,8,FALSE))=TRUE,"0",VLOOKUP($E26,'TT BV1'!$A$17:$H$991,8,FALSE))</f>
        <v>250.88270858524791</v>
      </c>
      <c r="S26" s="240" t="str">
        <f>IF(ISNA(VLOOKUP($E26,'CC Canyon MO'!$A$17:$H$991,8,FALSE))=TRUE,"0",VLOOKUP($E26,'CC Canyon MO'!$A$17:$H$991,8,FALSE))</f>
        <v>0</v>
      </c>
      <c r="T26" s="240" t="str">
        <f>IF(ISNA(VLOOKUP($E26,'CC Canyon DM'!$A$17:$H$980,8,FALSE))=TRUE,"0",VLOOKUP($E26,'CC Canyon DM'!$A$17:$H$980,8,FALSE))</f>
        <v>0</v>
      </c>
      <c r="U26" s="69">
        <f>IF(ISNA(VLOOKUP($E26,'TT BV2'!$A$17:$H$991,8,FALSE))=TRUE,"0",VLOOKUP($E26,'TT BV2'!$A$17:$H$991,8,FALSE))</f>
        <v>307.68647665251677</v>
      </c>
      <c r="V26" s="69">
        <f>IF(ISNA(VLOOKUP($E26,'TT BV3'!$A$17:$H$991,8,FALSE))=TRUE,"0",VLOOKUP($E26,'TT BV3'!$A$17:$H$991,8,FALSE))</f>
        <v>347.25519287833828</v>
      </c>
      <c r="W26" s="69" t="str">
        <f>IF(ISNA(VLOOKUP($E26,'NorAm Deer Valley MO'!$A$17:$H$991,8,FALSE))=TRUE,"0",VLOOKUP($E26,'NorAm Deer Valley MO'!$A$17:$H$991,8,FALSE))</f>
        <v>0</v>
      </c>
      <c r="X26" s="69" t="str">
        <f>IF(ISNA(VLOOKUP($E26,'NorAm Deer Valley DM'!$A$17:$H$991,8,FALSE))=TRUE,"0",VLOOKUP($E26,'NorAm Deer Valley DM'!$A$17:$H$991,8,FALSE))</f>
        <v>0</v>
      </c>
      <c r="Y26" s="69" t="str">
        <f>IF(ISNA(VLOOKUP($E26,'TT Camp Fortune'!$A$17:$N$991,8,FALSE))=TRUE,"0",VLOOKUP($E26,'TT Camp Fortune'!$A$17:$N$991,8,FALSE))</f>
        <v>0</v>
      </c>
      <c r="Z26" s="69" t="str">
        <f>IF(ISNA(VLOOKUP($E26,'CWG MO'!$A$17:$N$991,8,FALSE))=TRUE,"0",VLOOKUP($E26,'CWG MO'!$A$17:$N$991,8,FALSE))</f>
        <v>0</v>
      </c>
      <c r="AA26" s="220" t="s">
        <v>218</v>
      </c>
      <c r="AB26" s="69" t="str">
        <f>IF(ISNA(VLOOKUP($E26,'TT Prov CF MO'!$A$17:$N$991,8,FALSE))=TRUE,"0",VLOOKUP($E26,'TT Prov CF MO'!$A$17:$N$991,8,FALSE))</f>
        <v>0</v>
      </c>
      <c r="AC26" s="69" t="str">
        <f>IF(ISNA(VLOOKUP($E26,'TT Prov CF DM'!$A$17:$N$991,8,FALSE))=TRUE,"0",VLOOKUP($E26,'TT Prov CF DM'!$A$17:$N$991,8,FALSE))</f>
        <v>0</v>
      </c>
      <c r="AD26" s="69" t="str">
        <f>IF(ISNA(VLOOKUP($E26,'NorAm VSC MO'!$A$17:$N$991,8,FALSE))=TRUE,"0",VLOOKUP($E26,'NorAm VSC MO'!$A$17:$N$991,8,FALSE))</f>
        <v>0</v>
      </c>
      <c r="AE26" s="69" t="str">
        <f>IF(ISNA(VLOOKUP($E26,'NorAm VSC DM'!$A$17:$N$991,8,FALSE))=TRUE,"0",VLOOKUP($E26,'NorAm VSC DM'!$A$17:$N$991,8,FALSE))</f>
        <v>0</v>
      </c>
      <c r="AF26" s="69" t="str">
        <f>IF(ISNA(VLOOKUP($E26,'NA Stratton MO'!$A$17:$N$991,8,FALSE))=TRUE,"0",VLOOKUP($E26,'NA Stratton MO'!$A$17:$N$991,8,FALSE))</f>
        <v>0</v>
      </c>
      <c r="AG26" s="69" t="str">
        <f>IF(ISNA(VLOOKUP($E26,'NA Stratton DM'!$A$17:$N$991,8,FALSE))=TRUE,"0",VLOOKUP($E26,'NA Stratton DM'!$A$17:$N$991,8,FALSE))</f>
        <v>0</v>
      </c>
      <c r="AH26" s="240" t="str">
        <f>IF(ISNA(VLOOKUP($E26,'JrNats MO'!$A$17:$N$994,8,FALSE))=TRUE,"0",VLOOKUP($E26,'JrNats MO'!$A$17:$N$994,8,FALSE))</f>
        <v>0</v>
      </c>
      <c r="AI26" s="240" t="str">
        <f>IF(ISNA(VLOOKUP($E26,'CC Caledon MO'!$A$17:$N$991,8,FALSE))=TRUE,"0",VLOOKUP($E26,'CC Caledon MO'!$A$17:$N$991,8,FALSE))</f>
        <v>0</v>
      </c>
      <c r="AJ26" s="240" t="str">
        <f>IF(ISNA(VLOOKUP($E26,'CC Caledon DM'!$A$17:$N$992,8,FALSE))=TRUE,"0",VLOOKUP($E26,'CC Caledon DM'!$A$17:$N$992,8,FALSE))</f>
        <v>0</v>
      </c>
      <c r="AK26" s="240" t="str">
        <f>IF(ISNA(VLOOKUP($E26,'SrNats VSC MO'!$A$17:$N$991,8,FALSE))=TRUE,"0",VLOOKUP($E26,'SrNats VSC MO'!$A$17:$N$991,8,FALSE))</f>
        <v>0</v>
      </c>
      <c r="AL26" s="240" t="str">
        <f>IF(ISNA(VLOOKUP($E26,'SrNats VSC DM'!$A$17:$N$992,8,FALSE))=TRUE,"0",VLOOKUP($E26,'SrNats VSC DM'!$A$17:$N$992,8,FALSE))</f>
        <v>0</v>
      </c>
      <c r="AM26" s="69"/>
      <c r="AN26" s="69"/>
      <c r="AO26" s="69"/>
      <c r="AP26" s="69"/>
      <c r="AQ26" s="69"/>
      <c r="AR26" s="69"/>
      <c r="AS26" s="69"/>
      <c r="AT26" s="69"/>
      <c r="AU26" s="69"/>
    </row>
    <row r="27" spans="1:47" ht="17" customHeight="1" x14ac:dyDescent="0.15">
      <c r="A27" s="72" t="s">
        <v>108</v>
      </c>
      <c r="B27" s="188">
        <v>2012</v>
      </c>
      <c r="C27" s="188" t="s">
        <v>252</v>
      </c>
      <c r="D27" s="172" t="s">
        <v>113</v>
      </c>
      <c r="E27" s="64" t="s">
        <v>107</v>
      </c>
      <c r="F27" s="64"/>
      <c r="G27" s="64">
        <f t="shared" si="0"/>
        <v>22</v>
      </c>
      <c r="H27" s="19">
        <f>RANK(L27,$L$6:$L$30,0)</f>
        <v>22</v>
      </c>
      <c r="I27" s="179">
        <f t="shared" si="1"/>
        <v>302.89317507418394</v>
      </c>
      <c r="J27" s="20">
        <f t="shared" si="2"/>
        <v>254.69981807155855</v>
      </c>
      <c r="K27" s="20">
        <f t="shared" si="3"/>
        <v>225.9</v>
      </c>
      <c r="L27" s="19">
        <f t="shared" si="4"/>
        <v>783.4929931457425</v>
      </c>
      <c r="M27" s="21"/>
      <c r="N27" s="240">
        <v>0</v>
      </c>
      <c r="O27" s="240" t="str">
        <f>IF(ISNA(VLOOKUP($E27,'FIS Apex MO-2'!$A$17:$H$992,8,FALSE))=TRUE,"0",VLOOKUP($E27,'FIS Apex MO-2'!$A$17:$H$992,8,FALSE))</f>
        <v>0</v>
      </c>
      <c r="P27" s="69">
        <v>0</v>
      </c>
      <c r="Q27" s="69" t="str">
        <f>IF(ISNA(VLOOKUP($E27,'NorAm Apex DM'!$A$17:$H$991,8,FALSE))=TRUE,"0",VLOOKUP($E27,'NorAm Apex DM'!$A$17:$H$991,8,FALSE))</f>
        <v>0</v>
      </c>
      <c r="R27" s="69">
        <f>IF(ISNA(VLOOKUP($E27,'TT BV1'!$A$17:$H$991,8,FALSE))=TRUE,"0",VLOOKUP($E27,'TT BV1'!$A$17:$H$991,8,FALSE))</f>
        <v>225.85247883917776</v>
      </c>
      <c r="S27" s="240" t="str">
        <f>IF(ISNA(VLOOKUP($E27,'CC Canyon MO'!$A$17:$H$991,8,FALSE))=TRUE,"0",VLOOKUP($E27,'CC Canyon MO'!$A$17:$H$991,8,FALSE))</f>
        <v>0</v>
      </c>
      <c r="T27" s="240" t="str">
        <f>IF(ISNA(VLOOKUP($E27,'CC Canyon DM'!$A$17:$H$980,8,FALSE))=TRUE,"0",VLOOKUP($E27,'CC Canyon DM'!$A$17:$H$980,8,FALSE))</f>
        <v>0</v>
      </c>
      <c r="U27" s="69">
        <f>IF(ISNA(VLOOKUP($E27,'TT BV2'!$A$17:$H$991,8,FALSE))=TRUE,"0",VLOOKUP($E27,'TT BV2'!$A$17:$H$991,8,FALSE))</f>
        <v>254.69981807155855</v>
      </c>
      <c r="V27" s="69">
        <f>IF(ISNA(VLOOKUP($E27,'TT BV3'!$A$17:$H$991,8,FALSE))=TRUE,"0",VLOOKUP($E27,'TT BV3'!$A$17:$H$991,8,FALSE))</f>
        <v>302.89317507418394</v>
      </c>
      <c r="W27" s="69" t="str">
        <f>IF(ISNA(VLOOKUP($E27,'NorAm Deer Valley MO'!$A$17:$H$991,8,FALSE))=TRUE,"0",VLOOKUP($E27,'NorAm Deer Valley MO'!$A$17:$H$991,8,FALSE))</f>
        <v>0</v>
      </c>
      <c r="X27" s="69" t="str">
        <f>IF(ISNA(VLOOKUP($E27,'NorAm Deer Valley DM'!$A$17:$H$991,8,FALSE))=TRUE,"0",VLOOKUP($E27,'NorAm Deer Valley DM'!$A$17:$H$991,8,FALSE))</f>
        <v>0</v>
      </c>
      <c r="Y27" s="69">
        <f>IF(ISNA(VLOOKUP($E27,'TT Camp Fortune'!$A$17:$N$991,8,FALSE))=TRUE,"0",VLOOKUP($E27,'TT Camp Fortune'!$A$17:$N$991,8,FALSE))</f>
        <v>225.9</v>
      </c>
      <c r="Z27" s="69" t="str">
        <f>IF(ISNA(VLOOKUP($E27,'CWG MO'!$A$17:$N$991,8,FALSE))=TRUE,"0",VLOOKUP($E27,'CWG MO'!$A$17:$N$991,8,FALSE))</f>
        <v>0</v>
      </c>
      <c r="AA27" s="220" t="s">
        <v>218</v>
      </c>
      <c r="AB27" s="69">
        <f>IF(ISNA(VLOOKUP($E27,'TT Prov CF MO'!$A$17:$N$991,8,FALSE))=TRUE,"0",VLOOKUP($E27,'TT Prov CF MO'!$A$17:$N$991,8,FALSE))</f>
        <v>195.65877352762601</v>
      </c>
      <c r="AC27" s="69">
        <f>IF(ISNA(VLOOKUP($E27,'TT Prov CF DM'!$A$17:$N$991,8,FALSE))=TRUE,"0",VLOOKUP($E27,'TT Prov CF DM'!$A$17:$N$991,8,FALSE))</f>
        <v>210</v>
      </c>
      <c r="AD27" s="69" t="str">
        <f>IF(ISNA(VLOOKUP($E27,'NorAm VSC MO'!$A$17:$N$991,8,FALSE))=TRUE,"0",VLOOKUP($E27,'NorAm VSC MO'!$A$17:$N$991,8,FALSE))</f>
        <v>0</v>
      </c>
      <c r="AE27" s="69" t="str">
        <f>IF(ISNA(VLOOKUP($E27,'NorAm VSC DM'!$A$17:$N$991,8,FALSE))=TRUE,"0",VLOOKUP($E27,'NorAm VSC DM'!$A$17:$N$991,8,FALSE))</f>
        <v>0</v>
      </c>
      <c r="AF27" s="69" t="str">
        <f>IF(ISNA(VLOOKUP($E27,'NA Stratton MO'!$A$17:$N$991,8,FALSE))=TRUE,"0",VLOOKUP($E27,'NA Stratton MO'!$A$17:$N$991,8,FALSE))</f>
        <v>0</v>
      </c>
      <c r="AG27" s="69" t="str">
        <f>IF(ISNA(VLOOKUP($E27,'NA Stratton DM'!$A$17:$N$991,8,FALSE))=TRUE,"0",VLOOKUP($E27,'NA Stratton DM'!$A$17:$N$991,8,FALSE))</f>
        <v>0</v>
      </c>
      <c r="AH27" s="240" t="str">
        <f>IF(ISNA(VLOOKUP($E27,'JrNats MO'!$A$17:$N$994,8,FALSE))=TRUE,"0",VLOOKUP($E27,'JrNats MO'!$A$17:$N$994,8,FALSE))</f>
        <v>0</v>
      </c>
      <c r="AI27" s="240" t="str">
        <f>IF(ISNA(VLOOKUP($E27,'CC Caledon MO'!$A$17:$N$991,8,FALSE))=TRUE,"0",VLOOKUP($E27,'CC Caledon MO'!$A$17:$N$991,8,FALSE))</f>
        <v>0</v>
      </c>
      <c r="AJ27" s="240" t="str">
        <f>IF(ISNA(VLOOKUP($E27,'CC Caledon DM'!$A$17:$N$992,8,FALSE))=TRUE,"0",VLOOKUP($E27,'CC Caledon DM'!$A$17:$N$992,8,FALSE))</f>
        <v>0</v>
      </c>
      <c r="AK27" s="240" t="str">
        <f>IF(ISNA(VLOOKUP($E27,'SrNats VSC MO'!$A$17:$N$991,8,FALSE))=TRUE,"0",VLOOKUP($E27,'SrNats VSC MO'!$A$17:$N$991,8,FALSE))</f>
        <v>0</v>
      </c>
      <c r="AL27" s="240" t="str">
        <f>IF(ISNA(VLOOKUP($E27,'SrNats VSC DM'!$A$17:$N$992,8,FALSE))=TRUE,"0",VLOOKUP($E27,'SrNats VSC DM'!$A$17:$N$992,8,FALSE))</f>
        <v>0</v>
      </c>
      <c r="AM27" s="69"/>
      <c r="AN27" s="69"/>
      <c r="AO27" s="69"/>
      <c r="AP27" s="69"/>
      <c r="AQ27" s="69"/>
      <c r="AR27" s="69"/>
      <c r="AS27" s="69"/>
      <c r="AT27" s="69"/>
      <c r="AU27" s="69"/>
    </row>
    <row r="28" spans="1:47" ht="17" customHeight="1" x14ac:dyDescent="0.15">
      <c r="A28" s="72" t="s">
        <v>109</v>
      </c>
      <c r="B28" s="189">
        <v>2010</v>
      </c>
      <c r="C28" s="189" t="s">
        <v>252</v>
      </c>
      <c r="D28" s="165" t="s">
        <v>111</v>
      </c>
      <c r="E28" s="201" t="s">
        <v>173</v>
      </c>
      <c r="F28" s="150"/>
      <c r="G28" s="64">
        <f t="shared" si="0"/>
        <v>23</v>
      </c>
      <c r="H28" s="19">
        <f>RANK(L28,$L$6:$L$30,0)</f>
        <v>23</v>
      </c>
      <c r="I28" s="179">
        <f t="shared" si="1"/>
        <v>200</v>
      </c>
      <c r="J28" s="20">
        <f t="shared" si="2"/>
        <v>184.1985428051002</v>
      </c>
      <c r="K28" s="20">
        <f t="shared" si="3"/>
        <v>157.72499999999999</v>
      </c>
      <c r="L28" s="19">
        <f t="shared" si="4"/>
        <v>541.92354280510017</v>
      </c>
      <c r="M28" s="21"/>
      <c r="N28" s="240">
        <v>0</v>
      </c>
      <c r="O28" s="240" t="str">
        <f>IF(ISNA(VLOOKUP($E28,'FIS Apex MO-2'!$A$17:$H$992,8,FALSE))=TRUE,"0",VLOOKUP($E28,'FIS Apex MO-2'!$A$17:$H$992,8,FALSE))</f>
        <v>0</v>
      </c>
      <c r="P28" s="69">
        <v>0</v>
      </c>
      <c r="Q28" s="69" t="str">
        <f>IF(ISNA(VLOOKUP($E28,'NorAm Apex DM'!$A$17:$H$991,8,FALSE))=TRUE,"0",VLOOKUP($E28,'NorAm Apex DM'!$A$17:$H$991,8,FALSE))</f>
        <v>0</v>
      </c>
      <c r="R28" s="69" t="str">
        <f>IF(ISNA(VLOOKUP($E28,'TT BV1'!$A$17:$H$991,8,FALSE))=TRUE,"0",VLOOKUP($E28,'TT BV1'!$A$17:$H$991,8,FALSE))</f>
        <v>0</v>
      </c>
      <c r="S28" s="240" t="str">
        <f>IF(ISNA(VLOOKUP($E28,'CC Canyon MO'!$A$17:$H$991,8,FALSE))=TRUE,"0",VLOOKUP($E28,'CC Canyon MO'!$A$17:$H$991,8,FALSE))</f>
        <v>0</v>
      </c>
      <c r="T28" s="240" t="str">
        <f>IF(ISNA(VLOOKUP($E28,'CC Canyon DM'!$A$17:$H$980,8,FALSE))=TRUE,"0",VLOOKUP($E28,'CC Canyon DM'!$A$17:$H$980,8,FALSE))</f>
        <v>0</v>
      </c>
      <c r="U28" s="69" t="str">
        <f>IF(ISNA(VLOOKUP($E28,'TT BV2'!$A$17:$H$991,8,FALSE))=TRUE,"0",VLOOKUP($E28,'TT BV2'!$A$17:$H$991,8,FALSE))</f>
        <v>0</v>
      </c>
      <c r="V28" s="69" t="str">
        <f>IF(ISNA(VLOOKUP($E28,'TT BV3'!$A$17:$H$991,8,FALSE))=TRUE,"0",VLOOKUP($E28,'TT BV3'!$A$17:$H$991,8,FALSE))</f>
        <v>0</v>
      </c>
      <c r="W28" s="69" t="str">
        <f>IF(ISNA(VLOOKUP($E28,'NorAm Deer Valley MO'!$A$17:$H$991,8,FALSE))=TRUE,"0",VLOOKUP($E28,'NorAm Deer Valley MO'!$A$17:$H$991,8,FALSE))</f>
        <v>0</v>
      </c>
      <c r="X28" s="69" t="str">
        <f>IF(ISNA(VLOOKUP($E28,'NorAm Deer Valley DM'!$A$17:$H$991,8,FALSE))=TRUE,"0",VLOOKUP($E28,'NorAm Deer Valley DM'!$A$17:$H$991,8,FALSE))</f>
        <v>0</v>
      </c>
      <c r="Y28" s="69">
        <f>IF(ISNA(VLOOKUP($E28,'TT Camp Fortune'!$A$17:$N$991,8,FALSE))=TRUE,"0",VLOOKUP($E28,'TT Camp Fortune'!$A$17:$N$991,8,FALSE))</f>
        <v>157.72499999999999</v>
      </c>
      <c r="Z28" s="69" t="str">
        <f>IF(ISNA(VLOOKUP($E28,'CWG MO'!$A$17:$N$991,8,FALSE))=TRUE,"0",VLOOKUP($E28,'CWG MO'!$A$17:$N$991,8,FALSE))</f>
        <v>0</v>
      </c>
      <c r="AA28" s="220" t="s">
        <v>218</v>
      </c>
      <c r="AB28" s="69">
        <f>IF(ISNA(VLOOKUP($E28,'TT Prov CF MO'!$A$17:$N$991,8,FALSE))=TRUE,"0",VLOOKUP($E28,'TT Prov CF MO'!$A$17:$N$991,8,FALSE))</f>
        <v>184.1985428051002</v>
      </c>
      <c r="AC28" s="69">
        <f>IF(ISNA(VLOOKUP($E28,'TT Prov CF DM'!$A$17:$N$991,8,FALSE))=TRUE,"0",VLOOKUP($E28,'TT Prov CF DM'!$A$17:$N$991,8,FALSE))</f>
        <v>200</v>
      </c>
      <c r="AD28" s="69" t="str">
        <f>IF(ISNA(VLOOKUP($E28,'NorAm VSC MO'!$A$17:$N$991,8,FALSE))=TRUE,"0",VLOOKUP($E28,'NorAm VSC MO'!$A$17:$N$991,8,FALSE))</f>
        <v>0</v>
      </c>
      <c r="AE28" s="69" t="str">
        <f>IF(ISNA(VLOOKUP($E28,'NorAm VSC DM'!$A$17:$N$991,8,FALSE))=TRUE,"0",VLOOKUP($E28,'NorAm VSC DM'!$A$17:$N$991,8,FALSE))</f>
        <v>0</v>
      </c>
      <c r="AF28" s="69" t="str">
        <f>IF(ISNA(VLOOKUP($E28,'NA Stratton MO'!$A$17:$N$991,8,FALSE))=TRUE,"0",VLOOKUP($E28,'NA Stratton MO'!$A$17:$N$991,8,FALSE))</f>
        <v>0</v>
      </c>
      <c r="AG28" s="69" t="str">
        <f>IF(ISNA(VLOOKUP($E28,'NA Stratton DM'!$A$17:$N$991,8,FALSE))=TRUE,"0",VLOOKUP($E28,'NA Stratton DM'!$A$17:$N$991,8,FALSE))</f>
        <v>0</v>
      </c>
      <c r="AH28" s="240" t="str">
        <f>IF(ISNA(VLOOKUP($E28,'JrNats MO'!$A$17:$N$994,8,FALSE))=TRUE,"0",VLOOKUP($E28,'JrNats MO'!$A$17:$N$994,8,FALSE))</f>
        <v>0</v>
      </c>
      <c r="AI28" s="240" t="str">
        <f>IF(ISNA(VLOOKUP($E28,'CC Caledon MO'!$A$17:$N$991,8,FALSE))=TRUE,"0",VLOOKUP($E28,'CC Caledon MO'!$A$17:$N$991,8,FALSE))</f>
        <v>0</v>
      </c>
      <c r="AJ28" s="240" t="str">
        <f>IF(ISNA(VLOOKUP($E28,'CC Caledon DM'!$A$17:$N$992,8,FALSE))=TRUE,"0",VLOOKUP($E28,'CC Caledon DM'!$A$17:$N$992,8,FALSE))</f>
        <v>0</v>
      </c>
      <c r="AK28" s="240" t="str">
        <f>IF(ISNA(VLOOKUP($E28,'SrNats VSC MO'!$A$17:$N$991,8,FALSE))=TRUE,"0",VLOOKUP($E28,'SrNats VSC MO'!$A$17:$N$991,8,FALSE))</f>
        <v>0</v>
      </c>
      <c r="AL28" s="240" t="str">
        <f>IF(ISNA(VLOOKUP($E28,'SrNats VSC DM'!$A$17:$N$992,8,FALSE))=TRUE,"0",VLOOKUP($E28,'SrNats VSC DM'!$A$17:$N$992,8,FALSE))</f>
        <v>0</v>
      </c>
      <c r="AM28" s="69"/>
      <c r="AN28" s="69"/>
      <c r="AO28" s="69"/>
      <c r="AP28" s="69"/>
      <c r="AQ28" s="69"/>
      <c r="AR28" s="69"/>
      <c r="AS28" s="69"/>
      <c r="AT28" s="69"/>
      <c r="AU28" s="69"/>
    </row>
    <row r="29" spans="1:47" s="230" customFormat="1" ht="17" customHeight="1" x14ac:dyDescent="0.15">
      <c r="A29" s="331" t="s">
        <v>136</v>
      </c>
      <c r="B29" s="332">
        <v>2012</v>
      </c>
      <c r="C29" s="332" t="s">
        <v>252</v>
      </c>
      <c r="D29" s="333" t="s">
        <v>113</v>
      </c>
      <c r="E29" s="334" t="s">
        <v>144</v>
      </c>
      <c r="F29" s="335"/>
      <c r="G29" s="331">
        <f t="shared" si="0"/>
        <v>24</v>
      </c>
      <c r="H29" s="226">
        <f>RANK(L29,$L$6:$L$30,0)</f>
        <v>24</v>
      </c>
      <c r="I29" s="226">
        <f t="shared" si="1"/>
        <v>117.675</v>
      </c>
      <c r="J29" s="226">
        <f t="shared" si="2"/>
        <v>0</v>
      </c>
      <c r="K29" s="226">
        <f t="shared" si="3"/>
        <v>0</v>
      </c>
      <c r="L29" s="226">
        <f t="shared" si="4"/>
        <v>117.675</v>
      </c>
      <c r="M29" s="227"/>
      <c r="N29" s="241">
        <v>0</v>
      </c>
      <c r="O29" s="241" t="str">
        <f>IF(ISNA(VLOOKUP($E29,'FIS Apex MO-2'!$A$17:$H$992,8,FALSE))=TRUE,"0",VLOOKUP($E29,'FIS Apex MO-2'!$A$17:$H$992,8,FALSE))</f>
        <v>0</v>
      </c>
      <c r="P29" s="228">
        <v>0</v>
      </c>
      <c r="Q29" s="228" t="str">
        <f>IF(ISNA(VLOOKUP($E29,'NorAm Apex DM'!$A$17:$H$991,8,FALSE))=TRUE,"0",VLOOKUP($E29,'NorAm Apex DM'!$A$17:$H$991,8,FALSE))</f>
        <v>0</v>
      </c>
      <c r="R29" s="228" t="str">
        <f>IF(ISNA(VLOOKUP($E29,'TT BV1'!$A$17:$H$991,8,FALSE))=TRUE,"0",VLOOKUP($E29,'TT BV1'!$A$17:$H$991,8,FALSE))</f>
        <v>0</v>
      </c>
      <c r="S29" s="241" t="str">
        <f>IF(ISNA(VLOOKUP($E29,'CC Canyon MO'!$A$17:$H$991,8,FALSE))=TRUE,"0",VLOOKUP($E29,'CC Canyon MO'!$A$17:$H$991,8,FALSE))</f>
        <v>0</v>
      </c>
      <c r="T29" s="241" t="str">
        <f>IF(ISNA(VLOOKUP($E29,'CC Canyon DM'!$A$17:$H$980,8,FALSE))=TRUE,"0",VLOOKUP($E29,'CC Canyon DM'!$A$17:$H$980,8,FALSE))</f>
        <v>0</v>
      </c>
      <c r="U29" s="228" t="str">
        <f>IF(ISNA(VLOOKUP($E29,'TT BV2'!$A$17:$H$991,8,FALSE))=TRUE,"0",VLOOKUP($E29,'TT BV2'!$A$17:$H$991,8,FALSE))</f>
        <v>0</v>
      </c>
      <c r="V29" s="228" t="str">
        <f>IF(ISNA(VLOOKUP($E29,'TT BV3'!$A$17:$H$991,8,FALSE))=TRUE,"0",VLOOKUP($E29,'TT BV3'!$A$17:$H$991,8,FALSE))</f>
        <v>0</v>
      </c>
      <c r="W29" s="228" t="str">
        <f>IF(ISNA(VLOOKUP($E29,'NorAm Deer Valley MO'!$A$17:$H$991,8,FALSE))=TRUE,"0",VLOOKUP($E29,'NorAm Deer Valley MO'!$A$17:$H$991,8,FALSE))</f>
        <v>0</v>
      </c>
      <c r="X29" s="228" t="str">
        <f>IF(ISNA(VLOOKUP($E29,'NorAm Deer Valley DM'!$A$17:$H$991,8,FALSE))=TRUE,"0",VLOOKUP($E29,'NorAm Deer Valley DM'!$A$17:$H$991,8,FALSE))</f>
        <v>0</v>
      </c>
      <c r="Y29" s="228">
        <f>IF(ISNA(VLOOKUP($E29,'TT Camp Fortune'!$A$17:$N$991,8,FALSE))=TRUE,"0",VLOOKUP($E29,'TT Camp Fortune'!$A$17:$N$991,8,FALSE))</f>
        <v>117.675</v>
      </c>
      <c r="Z29" s="228" t="str">
        <f>IF(ISNA(VLOOKUP($E29,'CWG MO'!$A$17:$N$991,8,FALSE))=TRUE,"0",VLOOKUP($E29,'CWG MO'!$A$17:$N$991,8,FALSE))</f>
        <v>0</v>
      </c>
      <c r="AA29" s="229" t="s">
        <v>218</v>
      </c>
      <c r="AB29" s="228" t="str">
        <f>IF(ISNA(VLOOKUP($E29,'TT Prov CF MO'!$A$17:$N$991,8,FALSE))=TRUE,"0",VLOOKUP($E29,'TT Prov CF MO'!$A$17:$N$991,8,FALSE))</f>
        <v>0</v>
      </c>
      <c r="AC29" s="228" t="str">
        <f>IF(ISNA(VLOOKUP($E29,'TT Prov CF DM'!$A$17:$N$991,8,FALSE))=TRUE,"0",VLOOKUP($E29,'TT Prov CF DM'!$A$17:$N$991,8,FALSE))</f>
        <v>0</v>
      </c>
      <c r="AD29" s="228" t="str">
        <f>IF(ISNA(VLOOKUP($E29,'NorAm VSC MO'!$A$17:$N$991,8,FALSE))=TRUE,"0",VLOOKUP($E29,'NorAm VSC MO'!$A$17:$N$991,8,FALSE))</f>
        <v>0</v>
      </c>
      <c r="AE29" s="228" t="str">
        <f>IF(ISNA(VLOOKUP($E29,'NorAm VSC DM'!$A$17:$N$991,8,FALSE))=TRUE,"0",VLOOKUP($E29,'NorAm VSC DM'!$A$17:$N$991,8,FALSE))</f>
        <v>0</v>
      </c>
      <c r="AF29" s="228" t="str">
        <f>IF(ISNA(VLOOKUP($E29,'NA Stratton MO'!$A$17:$N$991,8,FALSE))=TRUE,"0",VLOOKUP($E29,'NA Stratton MO'!$A$17:$N$991,8,FALSE))</f>
        <v>0</v>
      </c>
      <c r="AG29" s="228" t="str">
        <f>IF(ISNA(VLOOKUP($E29,'NA Stratton DM'!$A$17:$N$991,8,FALSE))=TRUE,"0",VLOOKUP($E29,'NA Stratton DM'!$A$17:$N$991,8,FALSE))</f>
        <v>0</v>
      </c>
      <c r="AH29" s="241" t="str">
        <f>IF(ISNA(VLOOKUP($E29,'JrNats MO'!$A$17:$N$994,8,FALSE))=TRUE,"0",VLOOKUP($E29,'JrNats MO'!$A$17:$N$994,8,FALSE))</f>
        <v>0</v>
      </c>
      <c r="AI29" s="241" t="str">
        <f>IF(ISNA(VLOOKUP($E29,'CC Caledon MO'!$A$17:$N$991,8,FALSE))=TRUE,"0",VLOOKUP($E29,'CC Caledon MO'!$A$17:$N$991,8,FALSE))</f>
        <v>0</v>
      </c>
      <c r="AJ29" s="241" t="str">
        <f>IF(ISNA(VLOOKUP($E29,'CC Caledon DM'!$A$17:$N$992,8,FALSE))=TRUE,"0",VLOOKUP($E29,'CC Caledon DM'!$A$17:$N$992,8,FALSE))</f>
        <v>0</v>
      </c>
      <c r="AK29" s="241" t="str">
        <f>IF(ISNA(VLOOKUP($E29,'SrNats VSC MO'!$A$17:$N$991,8,FALSE))=TRUE,"0",VLOOKUP($E29,'SrNats VSC MO'!$A$17:$N$991,8,FALSE))</f>
        <v>0</v>
      </c>
      <c r="AL29" s="241" t="str">
        <f>IF(ISNA(VLOOKUP($E29,'SrNats VSC DM'!$A$17:$N$992,8,FALSE))=TRUE,"0",VLOOKUP($E29,'SrNats VSC DM'!$A$17:$N$992,8,FALSE))</f>
        <v>0</v>
      </c>
      <c r="AM29" s="228"/>
      <c r="AN29" s="228"/>
      <c r="AO29" s="228"/>
      <c r="AP29" s="228"/>
      <c r="AQ29" s="228"/>
      <c r="AR29" s="228"/>
      <c r="AS29" s="228"/>
      <c r="AT29" s="228"/>
      <c r="AU29" s="228"/>
    </row>
    <row r="30" spans="1:47" ht="82" customHeight="1" x14ac:dyDescent="0.15">
      <c r="E30" s="204"/>
      <c r="F30" s="174"/>
      <c r="G30" s="174"/>
      <c r="H30" s="174"/>
      <c r="T30" s="243" t="s">
        <v>221</v>
      </c>
      <c r="AA30" s="236" t="s">
        <v>220</v>
      </c>
    </row>
    <row r="33" spans="1:47" ht="20" customHeight="1" x14ac:dyDescent="0.15">
      <c r="A33" s="202" t="s">
        <v>265</v>
      </c>
      <c r="E33" s="204"/>
      <c r="F33" s="174"/>
      <c r="G33" s="174"/>
      <c r="H33" s="174"/>
    </row>
    <row r="34" spans="1:47" ht="17" customHeight="1" x14ac:dyDescent="0.15">
      <c r="A34" s="341" t="s">
        <v>109</v>
      </c>
      <c r="B34" s="342">
        <v>2008</v>
      </c>
      <c r="C34" s="343" t="s">
        <v>256</v>
      </c>
      <c r="D34" s="101" t="s">
        <v>39</v>
      </c>
      <c r="E34" s="344" t="s">
        <v>89</v>
      </c>
      <c r="F34" s="64"/>
      <c r="G34" s="218" t="e">
        <f>H34</f>
        <v>#N/A</v>
      </c>
      <c r="H34" s="19" t="e">
        <f>RANK(L34,$L$6:$L$30,0)</f>
        <v>#N/A</v>
      </c>
      <c r="I34" s="179">
        <f>LARGE(($N34:$AU34),1)</f>
        <v>442.28486646884267</v>
      </c>
      <c r="J34" s="20">
        <f>LARGE(($N34:$AU34),2)</f>
        <v>419.87568223165562</v>
      </c>
      <c r="K34" s="20">
        <f>LARGE(($N34:$AU34),3)</f>
        <v>405.6348246674728</v>
      </c>
      <c r="L34" s="19">
        <f>SUM(I34+J34+K34)</f>
        <v>1267.795373367971</v>
      </c>
      <c r="M34" s="345"/>
      <c r="N34" s="346">
        <v>0</v>
      </c>
      <c r="O34" s="346" t="str">
        <f>IF(ISNA(VLOOKUP($E34,'FIS Apex MO-2'!$A$17:$H$992,8,FALSE))=TRUE,"0",VLOOKUP($E34,'FIS Apex MO-2'!$A$17:$H$992,8,FALSE))</f>
        <v>0</v>
      </c>
      <c r="P34" s="68">
        <v>0</v>
      </c>
      <c r="Q34" s="68" t="str">
        <f>IF(ISNA(VLOOKUP($E34,'NorAm Apex DM'!$A$17:$H$991,8,FALSE))=TRUE,"0",VLOOKUP($E34,'NorAm Apex DM'!$A$17:$H$991,8,FALSE))</f>
        <v>0</v>
      </c>
      <c r="R34" s="68">
        <f>IF(ISNA(VLOOKUP($E34,'TT BV1'!$A$17:$H$991,8,FALSE))=TRUE,"0",VLOOKUP($E34,'TT BV1'!$A$17:$H$991,8,FALSE))</f>
        <v>405.6348246674728</v>
      </c>
      <c r="S34" s="346" t="str">
        <f>IF(ISNA(VLOOKUP($E34,'CC Canyon MO'!$A$17:$H$991,8,FALSE))=TRUE,"0",VLOOKUP($E34,'CC Canyon MO'!$A$17:$H$991,8,FALSE))</f>
        <v>0</v>
      </c>
      <c r="T34" s="346" t="str">
        <f>IF(ISNA(VLOOKUP($E34,'CC Canyon DM'!$A$17:$H$980,8,FALSE))=TRUE,"0",VLOOKUP($E34,'CC Canyon DM'!$A$17:$H$980,8,FALSE))</f>
        <v>0</v>
      </c>
      <c r="U34" s="68">
        <f>IF(ISNA(VLOOKUP($E34,'TT BV2'!$A$17:$H$991,8,FALSE))=TRUE,"0",VLOOKUP($E34,'TT BV2'!$A$17:$H$991,8,FALSE))</f>
        <v>419.87568223165562</v>
      </c>
      <c r="V34" s="68">
        <f>IF(ISNA(VLOOKUP($E34,'TT BV3'!$A$17:$H$991,8,FALSE))=TRUE,"0",VLOOKUP($E34,'TT BV3'!$A$17:$H$991,8,FALSE))</f>
        <v>442.28486646884267</v>
      </c>
      <c r="W34" s="68" t="str">
        <f>IF(ISNA(VLOOKUP($E34,'NorAm Deer Valley MO'!$A$17:$H$991,8,FALSE))=TRUE,"0",VLOOKUP($E34,'NorAm Deer Valley MO'!$A$17:$H$991,8,FALSE))</f>
        <v>0</v>
      </c>
      <c r="X34" s="68" t="str">
        <f>IF(ISNA(VLOOKUP($E34,'NorAm Deer Valley DM'!$A$17:$H$991,8,FALSE))=TRUE,"0",VLOOKUP($E34,'NorAm Deer Valley DM'!$A$17:$H$991,8,FALSE))</f>
        <v>0</v>
      </c>
      <c r="Y34" s="68">
        <f>IF(ISNA(VLOOKUP($E34,'TT Camp Fortune'!$A$17:$N$991,8,FALSE))=TRUE,"0",VLOOKUP($E34,'TT Camp Fortune'!$A$17:$N$991,8,FALSE))</f>
        <v>369.375</v>
      </c>
      <c r="Z34" s="68" t="str">
        <f>IF(ISNA(VLOOKUP($E34,'CWG MO'!$A$17:$N$991,8,FALSE))=TRUE,"0",VLOOKUP($E34,'CWG MO'!$A$17:$N$991,8,FALSE))</f>
        <v>0</v>
      </c>
      <c r="AA34" s="347" t="s">
        <v>218</v>
      </c>
      <c r="AB34" s="68">
        <f>IF(ISNA(VLOOKUP($E34,'TT Prov CF MO'!$A$17:$N$991,8,FALSE))=TRUE,"0",VLOOKUP($E34,'TT Prov CF MO'!$A$17:$N$991,8,FALSE))</f>
        <v>370.37037037037032</v>
      </c>
      <c r="AC34" s="68">
        <f>IF(ISNA(VLOOKUP($E34,'TT Prov CF DM'!$A$17:$N$991,8,FALSE))=TRUE,"0",VLOOKUP($E34,'TT Prov CF DM'!$A$17:$N$991,8,FALSE))</f>
        <v>370</v>
      </c>
      <c r="AD34" s="68" t="str">
        <f>IF(ISNA(VLOOKUP($E34,'NorAm VSC MO'!$A$17:$N$991,8,FALSE))=TRUE,"0",VLOOKUP($E34,'NorAm VSC MO'!$A$17:$N$991,8,FALSE))</f>
        <v>0</v>
      </c>
      <c r="AE34" s="68" t="str">
        <f>IF(ISNA(VLOOKUP($E34,'NorAm VSC DM'!$A$17:$N$991,8,FALSE))=TRUE,"0",VLOOKUP($E34,'NorAm VSC DM'!$A$17:$N$991,8,FALSE))</f>
        <v>0</v>
      </c>
      <c r="AF34" s="68" t="str">
        <f>IF(ISNA(VLOOKUP($E34,'NA Stratton MO'!$A$17:$N$991,8,FALSE))=TRUE,"0",VLOOKUP($E34,'NA Stratton MO'!$A$17:$N$991,8,FALSE))</f>
        <v>0</v>
      </c>
      <c r="AG34" s="68" t="str">
        <f>IF(ISNA(VLOOKUP($E34,'NA Stratton DM'!$A$17:$N$991,8,FALSE))=TRUE,"0",VLOOKUP($E34,'NA Stratton DM'!$A$17:$N$991,8,FALSE))</f>
        <v>0</v>
      </c>
      <c r="AH34" s="346" t="str">
        <f>IF(ISNA(VLOOKUP($E34,'JrNats MO'!$A$17:$N$994,8,FALSE))=TRUE,"0",VLOOKUP($E34,'JrNats MO'!$A$17:$N$994,8,FALSE))</f>
        <v>0</v>
      </c>
      <c r="AI34" s="346" t="str">
        <f>IF(ISNA(VLOOKUP($E34,'CC Caledon MO'!$A$17:$N$991,8,FALSE))=TRUE,"0",VLOOKUP($E34,'CC Caledon MO'!$A$17:$N$991,8,FALSE))</f>
        <v>0</v>
      </c>
      <c r="AJ34" s="346" t="str">
        <f>IF(ISNA(VLOOKUP($E34,'CC Caledon DM'!$A$17:$N$992,8,FALSE))=TRUE,"0",VLOOKUP($E34,'CC Caledon DM'!$A$17:$N$992,8,FALSE))</f>
        <v>0</v>
      </c>
      <c r="AK34" s="346" t="str">
        <f>IF(ISNA(VLOOKUP($E34,'SrNats VSC MO'!$A$17:$N$991,8,FALSE))=TRUE,"0",VLOOKUP($E34,'SrNats VSC MO'!$A$17:$N$991,8,FALSE))</f>
        <v>0</v>
      </c>
      <c r="AL34" s="346" t="str">
        <f>IF(ISNA(VLOOKUP($E34,'SrNats VSC DM'!$A$17:$N$992,8,FALSE))=TRUE,"0",VLOOKUP($E34,'SrNats VSC DM'!$A$17:$N$992,8,FALSE))</f>
        <v>0</v>
      </c>
      <c r="AM34" s="68"/>
      <c r="AN34" s="68"/>
      <c r="AO34" s="68"/>
      <c r="AP34" s="68"/>
      <c r="AQ34" s="68"/>
      <c r="AR34" s="68"/>
      <c r="AS34" s="68"/>
      <c r="AT34" s="68"/>
      <c r="AU34" s="68"/>
    </row>
    <row r="35" spans="1:47" ht="17" customHeight="1" x14ac:dyDescent="0.15">
      <c r="A35" s="214" t="s">
        <v>110</v>
      </c>
      <c r="B35" s="215">
        <v>2010</v>
      </c>
      <c r="C35" s="304" t="s">
        <v>256</v>
      </c>
      <c r="D35" s="216" t="s">
        <v>111</v>
      </c>
      <c r="E35" s="336" t="s">
        <v>106</v>
      </c>
      <c r="F35" s="337"/>
      <c r="G35" s="336" t="e">
        <f>H35</f>
        <v>#N/A</v>
      </c>
      <c r="H35" s="338" t="e">
        <f>RANK(L35,$L$6:$L$30,0)</f>
        <v>#N/A</v>
      </c>
      <c r="I35" s="339">
        <f>LARGE(($N35:$AU35),1)</f>
        <v>266.320474777448</v>
      </c>
      <c r="J35" s="340">
        <f>LARGE(($N35:$AU35),2)</f>
        <v>254.32080048514248</v>
      </c>
      <c r="K35" s="340">
        <f>LARGE(($N35:$AU35),3)</f>
        <v>253.94656952034006</v>
      </c>
      <c r="L35" s="338">
        <f>SUM(I35+J35+K35)</f>
        <v>774.58784478293057</v>
      </c>
      <c r="M35" s="21"/>
      <c r="N35" s="240">
        <v>0</v>
      </c>
      <c r="O35" s="240" t="str">
        <f>IF(ISNA(VLOOKUP($E35,'FIS Apex MO-2'!$A$17:$H$992,8,FALSE))=TRUE,"0",VLOOKUP($E35,'FIS Apex MO-2'!$A$17:$H$992,8,FALSE))</f>
        <v>0</v>
      </c>
      <c r="P35" s="69">
        <v>0</v>
      </c>
      <c r="Q35" s="69" t="str">
        <f>IF(ISNA(VLOOKUP($E35,'NorAm Apex DM'!$A$17:$H$991,8,FALSE))=TRUE,"0",VLOOKUP($E35,'NorAm Apex DM'!$A$17:$H$991,8,FALSE))</f>
        <v>0</v>
      </c>
      <c r="R35" s="69">
        <f>IF(ISNA(VLOOKUP($E35,'TT BV1'!$A$17:$H$991,8,FALSE))=TRUE,"0",VLOOKUP($E35,'TT BV1'!$A$17:$H$991,8,FALSE))</f>
        <v>230.27811366384523</v>
      </c>
      <c r="S35" s="240" t="str">
        <f>IF(ISNA(VLOOKUP($E35,'CC Canyon MO'!$A$17:$H$991,8,FALSE))=TRUE,"0",VLOOKUP($E35,'CC Canyon MO'!$A$17:$H$991,8,FALSE))</f>
        <v>0</v>
      </c>
      <c r="T35" s="240" t="str">
        <f>IF(ISNA(VLOOKUP($E35,'CC Canyon DM'!$A$17:$H$980,8,FALSE))=TRUE,"0",VLOOKUP($E35,'CC Canyon DM'!$A$17:$H$980,8,FALSE))</f>
        <v>0</v>
      </c>
      <c r="U35" s="69">
        <f>IF(ISNA(VLOOKUP($E35,'TT BV2'!$A$17:$H$991,8,FALSE))=TRUE,"0",VLOOKUP($E35,'TT BV2'!$A$17:$H$991,8,FALSE))</f>
        <v>254.32080048514248</v>
      </c>
      <c r="V35" s="69">
        <f>IF(ISNA(VLOOKUP($E35,'TT BV3'!$A$17:$H$991,8,FALSE))=TRUE,"0",VLOOKUP($E35,'TT BV3'!$A$17:$H$991,8,FALSE))</f>
        <v>266.320474777448</v>
      </c>
      <c r="W35" s="69" t="str">
        <f>IF(ISNA(VLOOKUP($E35,'NorAm Deer Valley MO'!$A$17:$H$991,8,FALSE))=TRUE,"0",VLOOKUP($E35,'NorAm Deer Valley MO'!$A$17:$H$991,8,FALSE))</f>
        <v>0</v>
      </c>
      <c r="X35" s="69" t="str">
        <f>IF(ISNA(VLOOKUP($E35,'NorAm Deer Valley DM'!$A$17:$H$991,8,FALSE))=TRUE,"0",VLOOKUP($E35,'NorAm Deer Valley DM'!$A$17:$H$991,8,FALSE))</f>
        <v>0</v>
      </c>
      <c r="Y35" s="69">
        <f>IF(ISNA(VLOOKUP($E35,'TT Camp Fortune'!$A$17:$N$991,8,FALSE))=TRUE,"0",VLOOKUP($E35,'TT Camp Fortune'!$A$17:$N$991,8,FALSE))</f>
        <v>201.6</v>
      </c>
      <c r="Z35" s="69" t="str">
        <f>IF(ISNA(VLOOKUP($E35,'CWG MO'!$A$17:$N$991,8,FALSE))=TRUE,"0",VLOOKUP($E35,'CWG MO'!$A$17:$N$991,8,FALSE))</f>
        <v>0</v>
      </c>
      <c r="AA35" s="220" t="s">
        <v>218</v>
      </c>
      <c r="AB35" s="69">
        <f>IF(ISNA(VLOOKUP($E35,'TT Prov CF MO'!$A$17:$N$991,8,FALSE))=TRUE,"0",VLOOKUP($E35,'TT Prov CF MO'!$A$17:$N$991,8,FALSE))</f>
        <v>253.94656952034006</v>
      </c>
      <c r="AC35" s="69" t="str">
        <f>IF(ISNA(VLOOKUP($E35,'TT Prov CF DM'!$A$17:$N$991,8,FALSE))=TRUE,"0",VLOOKUP($E35,'TT Prov CF DM'!$A$17:$N$991,8,FALSE))</f>
        <v>0</v>
      </c>
      <c r="AD35" s="69" t="str">
        <f>IF(ISNA(VLOOKUP($E35,'NorAm VSC MO'!$A$17:$N$991,8,FALSE))=TRUE,"0",VLOOKUP($E35,'NorAm VSC MO'!$A$17:$N$991,8,FALSE))</f>
        <v>0</v>
      </c>
      <c r="AE35" s="69" t="str">
        <f>IF(ISNA(VLOOKUP($E35,'NorAm VSC DM'!$A$17:$N$991,8,FALSE))=TRUE,"0",VLOOKUP($E35,'NorAm VSC DM'!$A$17:$N$991,8,FALSE))</f>
        <v>0</v>
      </c>
      <c r="AF35" s="69" t="str">
        <f>IF(ISNA(VLOOKUP($E35,'NA Stratton MO'!$A$17:$N$991,8,FALSE))=TRUE,"0",VLOOKUP($E35,'NA Stratton MO'!$A$17:$N$991,8,FALSE))</f>
        <v>0</v>
      </c>
      <c r="AG35" s="69" t="str">
        <f>IF(ISNA(VLOOKUP($E35,'NA Stratton DM'!$A$17:$N$991,8,FALSE))=TRUE,"0",VLOOKUP($E35,'NA Stratton DM'!$A$17:$N$991,8,FALSE))</f>
        <v>0</v>
      </c>
      <c r="AH35" s="240" t="str">
        <f>IF(ISNA(VLOOKUP($E35,'JrNats MO'!$A$17:$N$994,8,FALSE))=TRUE,"0",VLOOKUP($E35,'JrNats MO'!$A$17:$N$994,8,FALSE))</f>
        <v>0</v>
      </c>
      <c r="AI35" s="240" t="str">
        <f>IF(ISNA(VLOOKUP($E35,'CC Caledon MO'!$A$17:$N$991,8,FALSE))=TRUE,"0",VLOOKUP($E35,'CC Caledon MO'!$A$17:$N$991,8,FALSE))</f>
        <v>0</v>
      </c>
      <c r="AJ35" s="240" t="str">
        <f>IF(ISNA(VLOOKUP($E35,'CC Caledon DM'!$A$17:$N$992,8,FALSE))=TRUE,"0",VLOOKUP($E35,'CC Caledon DM'!$A$17:$N$992,8,FALSE))</f>
        <v>0</v>
      </c>
      <c r="AK35" s="240" t="str">
        <f>IF(ISNA(VLOOKUP($E35,'SrNats VSC MO'!$A$17:$N$991,8,FALSE))=TRUE,"0",VLOOKUP($E35,'SrNats VSC MO'!$A$17:$N$991,8,FALSE))</f>
        <v>0</v>
      </c>
      <c r="AL35" s="240" t="str">
        <f>IF(ISNA(VLOOKUP($E35,'SrNats VSC DM'!$A$17:$N$992,8,FALSE))=TRUE,"0",VLOOKUP($E35,'SrNats VSC DM'!$A$17:$N$992,8,FALSE))</f>
        <v>0</v>
      </c>
      <c r="AM35" s="69"/>
      <c r="AN35" s="69"/>
      <c r="AO35" s="69"/>
      <c r="AP35" s="69"/>
      <c r="AQ35" s="69"/>
      <c r="AR35" s="69"/>
      <c r="AS35" s="69"/>
      <c r="AT35" s="69"/>
      <c r="AU35" s="69"/>
    </row>
    <row r="36" spans="1:47" ht="20" customHeight="1" x14ac:dyDescent="0.15">
      <c r="E36" s="204"/>
      <c r="F36" s="174"/>
      <c r="G36" s="174"/>
      <c r="H36" s="174"/>
    </row>
    <row r="37" spans="1:47" s="230" customFormat="1" ht="17" customHeight="1" x14ac:dyDescent="0.15">
      <c r="A37" s="225" t="s">
        <v>249</v>
      </c>
      <c r="B37" s="233">
        <v>2005</v>
      </c>
      <c r="C37" s="233" t="s">
        <v>247</v>
      </c>
      <c r="D37" s="226" t="s">
        <v>112</v>
      </c>
      <c r="E37" s="231" t="s">
        <v>56</v>
      </c>
      <c r="F37" s="225"/>
      <c r="G37" s="225" t="e">
        <f>H37</f>
        <v>#N/A</v>
      </c>
      <c r="H37" s="226" t="e">
        <f>RANK(L37,$L$6:$L$30,0)</f>
        <v>#N/A</v>
      </c>
      <c r="I37" s="226">
        <f>LARGE(($N37:$AU37),1)</f>
        <v>818.90818524501867</v>
      </c>
      <c r="J37" s="226">
        <f>LARGE(($N37:$AU37),2)</f>
        <v>792.66666666666674</v>
      </c>
      <c r="K37" s="226">
        <f>LARGE(($N37:$AU37),3)</f>
        <v>766.44370122630994</v>
      </c>
      <c r="L37" s="226">
        <f>SUM(I37+J37+K37)</f>
        <v>2378.0185531379957</v>
      </c>
      <c r="M37" s="225"/>
      <c r="N37" s="350">
        <f>IF(ISNA(VLOOKUP($E37,'FIS Apex MO-1'!$A$17:$H$995,8,FALSE))=TRUE,"0",VLOOKUP($E37,'FIS Apex MO-1'!$A$17:$H$995,8,FALSE))</f>
        <v>719.94959286545156</v>
      </c>
      <c r="O37" s="350">
        <f>IF(ISNA(VLOOKUP($E37,'FIS Apex MO-2'!$A$17:$H$992,8,FALSE))=TRUE,"0",VLOOKUP($E37,'FIS Apex MO-2'!$A$17:$H$992,8,FALSE))</f>
        <v>691.25805179439988</v>
      </c>
      <c r="P37" s="233">
        <f>IF(ISNA(VLOOKUP($E37,'NorAm Apex MO'!$A$17:$H$991,8,FALSE))=TRUE,"0",VLOOKUP($E37,'NorAm Apex MO'!$A$17:$H$991,8,FALSE))</f>
        <v>324.30494950754274</v>
      </c>
      <c r="Q37" s="233">
        <f>IF(ISNA(VLOOKUP($E37,'NorAm Apex DM'!$A$17:$H$991,8,FALSE))=TRUE,"0",VLOOKUP($E37,'NorAm Apex DM'!$A$17:$H$991,8,FALSE))</f>
        <v>83.333333333333343</v>
      </c>
      <c r="R37" s="233" t="str">
        <f>IF(ISNA(VLOOKUP($E37,'TT BV1'!$A$17:$H$991,8,FALSE))=TRUE,"0",VLOOKUP($E37,'TT BV1'!$A$17:$H$991,8,FALSE))</f>
        <v>0</v>
      </c>
      <c r="S37" s="350">
        <f>IF(ISNA(VLOOKUP($E37,'CC Canyon MO'!$A$17:$H$991,8,FALSE))=TRUE,"0",VLOOKUP($E37,'CC Canyon MO'!$A$17:$H$991,8,FALSE))</f>
        <v>711.87202538339511</v>
      </c>
      <c r="T37" s="350" t="str">
        <f>IF(ISNA(VLOOKUP($E37,'CC Canyon DM'!$A$17:$H$980,8,FALSE))=TRUE,"0",VLOOKUP($E37,'CC Canyon DM'!$A$17:$H$980,8,FALSE))</f>
        <v>0</v>
      </c>
      <c r="U37" s="233" t="str">
        <f>IF(ISNA(VLOOKUP($E37,'TT BV2'!$A$17:$H$991,8,FALSE))=TRUE,"0",VLOOKUP($E37,'TT BV2'!$A$17:$H$991,8,FALSE))</f>
        <v>0</v>
      </c>
      <c r="V37" s="233" t="str">
        <f>IF(ISNA(VLOOKUP($E37,'TT BV3'!$A$17:$H$991,8,FALSE))=TRUE,"0",VLOOKUP($E37,'TT BV3'!$A$17:$H$991,8,FALSE))</f>
        <v>0</v>
      </c>
      <c r="W37" s="233">
        <f>IF(ISNA(VLOOKUP($E37,'NorAm Deer Valley MO'!$A$17:$H$991,8,FALSE))=TRUE,"0",VLOOKUP($E37,'NorAm Deer Valley MO'!$A$17:$H$991,8,FALSE))</f>
        <v>752.29733131923467</v>
      </c>
      <c r="X37" s="233">
        <f>IF(ISNA(VLOOKUP($E37,'NorAm Deer Valley DM'!$A$17:$H$991,8,FALSE))=TRUE,"0",VLOOKUP($E37,'NorAm Deer Valley DM'!$A$17:$H$991,8,FALSE))</f>
        <v>83.333333333333343</v>
      </c>
      <c r="Y37" s="233" t="str">
        <f>IF(ISNA(VLOOKUP($E37,'TT Camp Fortune'!$A$17:$N$991,8,FALSE))=TRUE,"0",VLOOKUP($E37,'TT Camp Fortune'!$A$17:$N$991,8,FALSE))</f>
        <v>0</v>
      </c>
      <c r="Z37" s="233">
        <f>IF(ISNA(VLOOKUP($E37,'CWG MO'!$A$17:$N$991,8,FALSE))=TRUE,"0",VLOOKUP($E37,'CWG MO'!$A$17:$N$991,8,FALSE))</f>
        <v>673.7897310513448</v>
      </c>
      <c r="AA37" s="351" t="s">
        <v>218</v>
      </c>
      <c r="AB37" s="233" t="str">
        <f>IF(ISNA(VLOOKUP($E37,'TT Prov CF MO'!$A$17:$N$991,8,FALSE))=TRUE,"0",VLOOKUP($E37,'TT Prov CF MO'!$A$17:$N$991,8,FALSE))</f>
        <v>0</v>
      </c>
      <c r="AC37" s="233" t="str">
        <f>IF(ISNA(VLOOKUP($E37,'TT Prov CF DM'!$A$17:$N$991,8,FALSE))=TRUE,"0",VLOOKUP($E37,'TT Prov CF DM'!$A$17:$N$991,8,FALSE))</f>
        <v>0</v>
      </c>
      <c r="AD37" s="233">
        <f>IF(ISNA(VLOOKUP($E37,'NorAm VSC MO'!$A$17:$N$991,8,FALSE))=TRUE,"0",VLOOKUP($E37,'NorAm VSC MO'!$A$17:$N$991,8,FALSE))</f>
        <v>626.88394875659367</v>
      </c>
      <c r="AE37" s="233">
        <f>IF(ISNA(VLOOKUP($E37,'NorAm VSC DM'!$A$17:$N$991,8,FALSE))=TRUE,"0",VLOOKUP($E37,'NorAm VSC DM'!$A$17:$N$991,8,FALSE))</f>
        <v>83.333333333333343</v>
      </c>
      <c r="AF37" s="233">
        <f>IF(ISNA(VLOOKUP($E37,'NA Stratton MO'!$A$17:$N$991,8,FALSE))=TRUE,"0",VLOOKUP($E37,'NA Stratton MO'!$A$17:$N$991,8,FALSE))</f>
        <v>766.44370122630994</v>
      </c>
      <c r="AG37" s="233">
        <f>IF(ISNA(VLOOKUP($E37,'NA Stratton DM'!$A$17:$N$991,8,FALSE))=TRUE,"0",VLOOKUP($E37,'NA Stratton DM'!$A$17:$N$991,8,FALSE))</f>
        <v>83.333333333333343</v>
      </c>
      <c r="AH37" s="350" t="str">
        <f>IF(ISNA(VLOOKUP($E37,'JrNats MO'!$A$17:$N$994,8,FALSE))=TRUE,"0",VLOOKUP($E37,'JrNats MO'!$A$17:$N$994,8,FALSE))</f>
        <v>0</v>
      </c>
      <c r="AI37" s="350">
        <f>IF(ISNA(VLOOKUP($E37,'CC Caledon MO'!$A$17:$N$991,8,FALSE))=TRUE,"0",VLOOKUP($E37,'CC Caledon MO'!$A$17:$N$991,8,FALSE))</f>
        <v>818.90818524501867</v>
      </c>
      <c r="AJ37" s="350">
        <f>IF(ISNA(VLOOKUP($E37,'CC Caledon DM'!$A$17:$N$992,8,FALSE))=TRUE,"0",VLOOKUP($E37,'CC Caledon DM'!$A$17:$N$992,8,FALSE))</f>
        <v>792.66666666666674</v>
      </c>
      <c r="AK37" s="350">
        <f>IF(ISNA(VLOOKUP($E37,'SrNats VSC MO'!$A$17:$N$991,8,FALSE))=TRUE,"0",VLOOKUP($E37,'SrNats VSC MO'!$A$17:$N$991,8,FALSE))</f>
        <v>682.60095011876479</v>
      </c>
      <c r="AL37" s="350">
        <f>IF(ISNA(VLOOKUP($E37,'SrNats VSC DM'!$A$17:$N$992,8,FALSE))=TRUE,"0",VLOOKUP($E37,'SrNats VSC DM'!$A$17:$N$992,8,FALSE))</f>
        <v>264.63475133325068</v>
      </c>
      <c r="AM37" s="233"/>
      <c r="AN37" s="233"/>
      <c r="AO37" s="233"/>
      <c r="AP37" s="233"/>
      <c r="AQ37" s="233"/>
      <c r="AR37" s="233"/>
      <c r="AS37" s="233"/>
      <c r="AT37" s="233"/>
      <c r="AU37" s="233"/>
    </row>
    <row r="38" spans="1:47" s="230" customFormat="1" ht="17" customHeight="1" x14ac:dyDescent="0.15">
      <c r="A38" s="221" t="s">
        <v>248</v>
      </c>
      <c r="B38" s="222">
        <v>2006</v>
      </c>
      <c r="C38" s="222" t="s">
        <v>247</v>
      </c>
      <c r="D38" s="223" t="s">
        <v>37</v>
      </c>
      <c r="E38" s="348" t="s">
        <v>62</v>
      </c>
      <c r="F38" s="221"/>
      <c r="G38" s="221" t="e">
        <f>H38</f>
        <v>#N/A</v>
      </c>
      <c r="H38" s="349" t="e">
        <f>RANK(L38,$L$6:$L$30,0)</f>
        <v>#N/A</v>
      </c>
      <c r="I38" s="349">
        <f>LARGE(($N38:$AU38),1)</f>
        <v>818.01292407108235</v>
      </c>
      <c r="J38" s="349">
        <f>LARGE(($N38:$AU38),2)</f>
        <v>790.33858365372691</v>
      </c>
      <c r="K38" s="349">
        <f>LARGE(($N38:$AU38),3)</f>
        <v>747.17289109428043</v>
      </c>
      <c r="L38" s="349">
        <f>SUM(I38+J38+K38)</f>
        <v>2355.5243988190896</v>
      </c>
      <c r="M38" s="227"/>
      <c r="N38" s="241">
        <f>IF(ISNA(VLOOKUP($E38,'FIS Apex MO-1'!$A$17:$H$995,8,FALSE))=TRUE,"0",VLOOKUP($E38,'FIS Apex MO-1'!$A$17:$H$995,8,FALSE))</f>
        <v>483.26870880186112</v>
      </c>
      <c r="O38" s="241">
        <f>IF(ISNA(VLOOKUP($E38,'FIS Apex MO-2'!$A$17:$H$992,8,FALSE))=TRUE,"0",VLOOKUP($E38,'FIS Apex MO-2'!$A$17:$H$992,8,FALSE))</f>
        <v>585.52648876035232</v>
      </c>
      <c r="P38" s="228" t="str">
        <f>IF(ISNA(VLOOKUP($E38,'NorAm Apex MO'!$A$17:$H$991,8,FALSE))=TRUE,"0",VLOOKUP($E38,'NorAm Apex MO'!$A$17:$H$991,8,FALSE))</f>
        <v>0</v>
      </c>
      <c r="Q38" s="228" t="str">
        <f>IF(ISNA(VLOOKUP($E38,'NorAm Apex DM'!$A$17:$H$991,8,FALSE))=TRUE,"0",VLOOKUP($E38,'NorAm Apex DM'!$A$17:$H$991,8,FALSE))</f>
        <v>0</v>
      </c>
      <c r="R38" s="228">
        <f>IF(ISNA(VLOOKUP($E38,'TT BV1'!$A$17:$H$991,8,FALSE))=TRUE,"0",VLOOKUP($E38,'TT BV1'!$A$17:$H$991,8,FALSE))</f>
        <v>499.15574963609896</v>
      </c>
      <c r="S38" s="241">
        <f>IF(ISNA(VLOOKUP($E38,'CC Canyon MO'!$A$17:$H$991,8,FALSE))=TRUE,"0",VLOOKUP($E38,'CC Canyon MO'!$A$17:$H$991,8,FALSE))</f>
        <v>641.41327340031728</v>
      </c>
      <c r="T38" s="241">
        <f>IF(ISNA(VLOOKUP($E38,'CC Canyon DM'!$A$17:$H$980,8,FALSE))=TRUE,"0",VLOOKUP($E38,'CC Canyon DM'!$A$17:$H$980,8,FALSE))</f>
        <v>562.6157583118262</v>
      </c>
      <c r="U38" s="228" t="str">
        <f>IF(ISNA(VLOOKUP($E38,'TT BV2'!$A$17:$H$991,8,FALSE))=TRUE,"0",VLOOKUP($E38,'TT BV2'!$A$17:$H$991,8,FALSE))</f>
        <v>0</v>
      </c>
      <c r="V38" s="228" t="str">
        <f>IF(ISNA(VLOOKUP($E38,'TT BV3'!$A$17:$H$991,8,FALSE))=TRUE,"0",VLOOKUP($E38,'TT BV3'!$A$17:$H$991,8,FALSE))</f>
        <v>0</v>
      </c>
      <c r="W38" s="228" t="str">
        <f>IF(ISNA(VLOOKUP($E38,'NorAm Deer Valley MO'!$A$17:$H$991,8,FALSE))=TRUE,"0",VLOOKUP($E38,'NorAm Deer Valley MO'!$A$17:$H$991,8,FALSE))</f>
        <v>0</v>
      </c>
      <c r="X38" s="228" t="str">
        <f>IF(ISNA(VLOOKUP($E38,'NorAm Deer Valley DM'!$A$17:$H$991,8,FALSE))=TRUE,"0",VLOOKUP($E38,'NorAm Deer Valley DM'!$A$17:$H$991,8,FALSE))</f>
        <v>0</v>
      </c>
      <c r="Y38" s="228" t="str">
        <f>IF(ISNA(VLOOKUP($E38,'TT Camp Fortune'!$A$17:$N$991,8,FALSE))=TRUE,"0",VLOOKUP($E38,'TT Camp Fortune'!$A$17:$N$991,8,FALSE))</f>
        <v>0</v>
      </c>
      <c r="Z38" s="228" t="str">
        <f>IF(ISNA(VLOOKUP($E38,'CWG MO'!$A$17:$N$991,8,FALSE))=TRUE,"0",VLOOKUP($E38,'CWG MO'!$A$17:$N$991,8,FALSE))</f>
        <v>0</v>
      </c>
      <c r="AA38" s="229" t="s">
        <v>218</v>
      </c>
      <c r="AB38" s="228" t="str">
        <f>IF(ISNA(VLOOKUP($E38,'TT Prov CF MO'!$A$17:$N$991,8,FALSE))=TRUE,"0",VLOOKUP($E38,'TT Prov CF MO'!$A$17:$N$991,8,FALSE))</f>
        <v>0</v>
      </c>
      <c r="AC38" s="228" t="str">
        <f>IF(ISNA(VLOOKUP($E38,'TT Prov CF DM'!$A$17:$N$991,8,FALSE))=TRUE,"0",VLOOKUP($E38,'TT Prov CF DM'!$A$17:$N$991,8,FALSE))</f>
        <v>0</v>
      </c>
      <c r="AD38" s="228" t="str">
        <f>IF(ISNA(VLOOKUP($E38,'NorAm VSC MO'!$A$17:$N$991,8,FALSE))=TRUE,"0",VLOOKUP($E38,'NorAm VSC MO'!$A$17:$N$991,8,FALSE))</f>
        <v>0</v>
      </c>
      <c r="AE38" s="228" t="str">
        <f>IF(ISNA(VLOOKUP($E38,'NorAm VSC DM'!$A$17:$N$991,8,FALSE))=TRUE,"0",VLOOKUP($E38,'NorAm VSC DM'!$A$17:$N$991,8,FALSE))</f>
        <v>0</v>
      </c>
      <c r="AF38" s="228" t="str">
        <f>IF(ISNA(VLOOKUP($E38,'NA Stratton MO'!$A$17:$N$991,8,FALSE))=TRUE,"0",VLOOKUP($E38,'NA Stratton MO'!$A$17:$N$991,8,FALSE))</f>
        <v>0</v>
      </c>
      <c r="AG38" s="228" t="str">
        <f>IF(ISNA(VLOOKUP($E38,'NA Stratton DM'!$A$17:$N$991,8,FALSE))=TRUE,"0",VLOOKUP($E38,'NA Stratton DM'!$A$17:$N$991,8,FALSE))</f>
        <v>0</v>
      </c>
      <c r="AH38" s="241">
        <f>IF(ISNA(VLOOKUP($E38,'JrNats MO'!$A$17:$N$994,8,FALSE))=TRUE,"0",VLOOKUP($E38,'JrNats MO'!$A$17:$N$994,8,FALSE))</f>
        <v>0</v>
      </c>
      <c r="AI38" s="241">
        <f>IF(ISNA(VLOOKUP($E38,'CC Caledon MO'!$A$17:$N$991,8,FALSE))=TRUE,"0",VLOOKUP($E38,'CC Caledon MO'!$A$17:$N$991,8,FALSE))</f>
        <v>818.01292407108235</v>
      </c>
      <c r="AJ38" s="241">
        <f>IF(ISNA(VLOOKUP($E38,'CC Caledon DM'!$A$17:$N$992,8,FALSE))=TRUE,"0",VLOOKUP($E38,'CC Caledon DM'!$A$17:$N$992,8,FALSE))</f>
        <v>747.17289109428043</v>
      </c>
      <c r="AK38" s="241">
        <f>IF(ISNA(VLOOKUP($E38,'SrNats VSC MO'!$A$17:$N$991,8,FALSE))=TRUE,"0",VLOOKUP($E38,'SrNats VSC MO'!$A$17:$N$991,8,FALSE))</f>
        <v>743.02256532066497</v>
      </c>
      <c r="AL38" s="241">
        <f>IF(ISNA(VLOOKUP($E38,'SrNats VSC DM'!$A$17:$N$992,8,FALSE))=TRUE,"0",VLOOKUP($E38,'SrNats VSC DM'!$A$17:$N$992,8,FALSE))</f>
        <v>790.33858365372691</v>
      </c>
      <c r="AM38" s="228"/>
      <c r="AN38" s="228"/>
      <c r="AO38" s="228"/>
      <c r="AP38" s="228"/>
      <c r="AQ38" s="228"/>
      <c r="AR38" s="228"/>
      <c r="AS38" s="228"/>
      <c r="AT38" s="228"/>
      <c r="AU38" s="228"/>
    </row>
    <row r="39" spans="1:47" s="230" customFormat="1" ht="17" customHeight="1" x14ac:dyDescent="0.15">
      <c r="A39" s="221" t="s">
        <v>110</v>
      </c>
      <c r="B39" s="222">
        <v>2010</v>
      </c>
      <c r="C39" s="222" t="s">
        <v>257</v>
      </c>
      <c r="D39" s="223" t="s">
        <v>111</v>
      </c>
      <c r="E39" s="232" t="s">
        <v>96</v>
      </c>
      <c r="F39" s="225"/>
      <c r="G39" s="225" t="e">
        <f>H39</f>
        <v>#N/A</v>
      </c>
      <c r="H39" s="226" t="e">
        <f>RANK(L39,$L$6:$L$30,0)</f>
        <v>#N/A</v>
      </c>
      <c r="I39" s="226">
        <f>LARGE(($N39:$AU39),1)</f>
        <v>483.57356187508111</v>
      </c>
      <c r="J39" s="226">
        <f>LARGE(($N39:$AU39),2)</f>
        <v>370.32640949554894</v>
      </c>
      <c r="K39" s="226">
        <f>LARGE(($N39:$AU39),3)</f>
        <v>365.74074074074076</v>
      </c>
      <c r="L39" s="226">
        <f>SUM(I39+J39+K39)</f>
        <v>1219.6407121113707</v>
      </c>
      <c r="M39" s="227"/>
      <c r="N39" s="241">
        <v>0</v>
      </c>
      <c r="O39" s="241" t="str">
        <f>IF(ISNA(VLOOKUP($E39,'FIS Apex MO-2'!$A$17:$H$992,8,FALSE))=TRUE,"0",VLOOKUP($E39,'FIS Apex MO-2'!$A$17:$H$992,8,FALSE))</f>
        <v>0</v>
      </c>
      <c r="P39" s="228">
        <v>0</v>
      </c>
      <c r="Q39" s="228" t="str">
        <f>IF(ISNA(VLOOKUP($E39,'NorAm Apex DM'!$A$17:$H$991,8,FALSE))=TRUE,"0",VLOOKUP($E39,'NorAm Apex DM'!$A$17:$H$991,8,FALSE))</f>
        <v>0</v>
      </c>
      <c r="R39" s="228">
        <f>IF(ISNA(VLOOKUP($E39,'TT BV1'!$A$17:$H$991,8,FALSE))=TRUE,"0",VLOOKUP($E39,'TT BV1'!$A$17:$H$991,8,FALSE))</f>
        <v>359.34703748488511</v>
      </c>
      <c r="S39" s="241" t="str">
        <f>IF(ISNA(VLOOKUP($E39,'CC Canyon MO'!$A$17:$H$991,8,FALSE))=TRUE,"0",VLOOKUP($E39,'CC Canyon MO'!$A$17:$H$991,8,FALSE))</f>
        <v>0</v>
      </c>
      <c r="T39" s="241" t="str">
        <f>IF(ISNA(VLOOKUP($E39,'CC Canyon DM'!$A$17:$H$980,8,FALSE))=TRUE,"0",VLOOKUP($E39,'CC Canyon DM'!$A$17:$H$980,8,FALSE))</f>
        <v>0</v>
      </c>
      <c r="U39" s="228">
        <f>IF(ISNA(VLOOKUP($E39,'TT BV2'!$A$17:$H$991,8,FALSE))=TRUE,"0",VLOOKUP($E39,'TT BV2'!$A$17:$H$991,8,FALSE))</f>
        <v>363.55366889023657</v>
      </c>
      <c r="V39" s="228">
        <f>IF(ISNA(VLOOKUP($E39,'TT BV3'!$A$17:$H$991,8,FALSE))=TRUE,"0",VLOOKUP($E39,'TT BV3'!$A$17:$H$991,8,FALSE))</f>
        <v>370.32640949554894</v>
      </c>
      <c r="W39" s="228" t="str">
        <f>IF(ISNA(VLOOKUP($E39,'NorAm Deer Valley MO'!$A$17:$H$991,8,FALSE))=TRUE,"0",VLOOKUP($E39,'NorAm Deer Valley MO'!$A$17:$H$991,8,FALSE))</f>
        <v>0</v>
      </c>
      <c r="X39" s="228" t="str">
        <f>IF(ISNA(VLOOKUP($E39,'NorAm Deer Valley DM'!$A$17:$H$991,8,FALSE))=TRUE,"0",VLOOKUP($E39,'NorAm Deer Valley DM'!$A$17:$H$991,8,FALSE))</f>
        <v>0</v>
      </c>
      <c r="Y39" s="228">
        <f>IF(ISNA(VLOOKUP($E39,'TT Camp Fortune'!$A$17:$N$991,8,FALSE))=TRUE,"0",VLOOKUP($E39,'TT Camp Fortune'!$A$17:$N$991,8,FALSE))</f>
        <v>331.5</v>
      </c>
      <c r="Z39" s="228" t="str">
        <f>IF(ISNA(VLOOKUP($E39,'CWG MO'!$A$17:$N$991,8,FALSE))=TRUE,"0",VLOOKUP($E39,'CWG MO'!$A$17:$N$991,8,FALSE))</f>
        <v>0</v>
      </c>
      <c r="AA39" s="229" t="s">
        <v>218</v>
      </c>
      <c r="AB39" s="228">
        <f>IF(ISNA(VLOOKUP($E39,'TT Prov CF MO'!$A$17:$N$991,8,FALSE))=TRUE,"0",VLOOKUP($E39,'TT Prov CF MO'!$A$17:$N$991,8,FALSE))</f>
        <v>365.74074074074076</v>
      </c>
      <c r="AC39" s="228" t="str">
        <f>IF(ISNA(VLOOKUP($E39,'TT Prov CF DM'!$A$17:$N$991,8,FALSE))=TRUE,"0",VLOOKUP($E39,'TT Prov CF DM'!$A$17:$N$991,8,FALSE))</f>
        <v>0</v>
      </c>
      <c r="AD39" s="228" t="str">
        <f>IF(ISNA(VLOOKUP($E39,'NorAm VSC MO'!$A$17:$N$991,8,FALSE))=TRUE,"0",VLOOKUP($E39,'NorAm VSC MO'!$A$17:$N$991,8,FALSE))</f>
        <v>0</v>
      </c>
      <c r="AE39" s="228" t="str">
        <f>IF(ISNA(VLOOKUP($E39,'NorAm VSC DM'!$A$17:$N$991,8,FALSE))=TRUE,"0",VLOOKUP($E39,'NorAm VSC DM'!$A$17:$N$991,8,FALSE))</f>
        <v>0</v>
      </c>
      <c r="AF39" s="228" t="str">
        <f>IF(ISNA(VLOOKUP($E39,'NA Stratton MO'!$A$17:$N$991,8,FALSE))=TRUE,"0",VLOOKUP($E39,'NA Stratton MO'!$A$17:$N$991,8,FALSE))</f>
        <v>0</v>
      </c>
      <c r="AG39" s="228" t="str">
        <f>IF(ISNA(VLOOKUP($E39,'NA Stratton DM'!$A$17:$N$991,8,FALSE))=TRUE,"0",VLOOKUP($E39,'NA Stratton DM'!$A$17:$N$991,8,FALSE))</f>
        <v>0</v>
      </c>
      <c r="AH39" s="241">
        <f>IF(ISNA(VLOOKUP($E39,'JrNats MO'!$A$17:$N$994,8,FALSE))=TRUE,"0",VLOOKUP($E39,'JrNats MO'!$A$17:$N$994,8,FALSE))</f>
        <v>483.57356187508111</v>
      </c>
      <c r="AI39" s="241" t="str">
        <f>IF(ISNA(VLOOKUP($E39,'CC Caledon MO'!$A$17:$N$991,8,FALSE))=TRUE,"0",VLOOKUP($E39,'CC Caledon MO'!$A$17:$N$991,8,FALSE))</f>
        <v>0</v>
      </c>
      <c r="AJ39" s="241" t="str">
        <f>IF(ISNA(VLOOKUP($E39,'CC Caledon DM'!$A$17:$N$992,8,FALSE))=TRUE,"0",VLOOKUP($E39,'CC Caledon DM'!$A$17:$N$992,8,FALSE))</f>
        <v>0</v>
      </c>
      <c r="AK39" s="241" t="str">
        <f>IF(ISNA(VLOOKUP($E39,'SrNats VSC MO'!$A$17:$N$991,8,FALSE))=TRUE,"0",VLOOKUP($E39,'SrNats VSC MO'!$A$17:$N$991,8,FALSE))</f>
        <v>0</v>
      </c>
      <c r="AL39" s="241" t="str">
        <f>IF(ISNA(VLOOKUP($E39,'SrNats VSC DM'!$A$17:$N$992,8,FALSE))=TRUE,"0",VLOOKUP($E39,'SrNats VSC DM'!$A$17:$N$992,8,FALSE))</f>
        <v>0</v>
      </c>
      <c r="AM39" s="228"/>
      <c r="AN39" s="228"/>
      <c r="AO39" s="228"/>
      <c r="AP39" s="228"/>
      <c r="AQ39" s="228"/>
      <c r="AR39" s="228"/>
      <c r="AS39" s="228"/>
      <c r="AT39" s="228"/>
      <c r="AU39" s="228"/>
    </row>
    <row r="40" spans="1:47" s="230" customFormat="1" ht="17" customHeight="1" x14ac:dyDescent="0.15">
      <c r="A40" s="221" t="s">
        <v>109</v>
      </c>
      <c r="B40" s="222">
        <v>2007</v>
      </c>
      <c r="C40" s="222" t="s">
        <v>257</v>
      </c>
      <c r="D40" s="223" t="s">
        <v>37</v>
      </c>
      <c r="E40" s="225" t="s">
        <v>100</v>
      </c>
      <c r="F40" s="225"/>
      <c r="G40" s="225" t="e">
        <f t="shared" ref="G40:G41" si="5">H40</f>
        <v>#N/A</v>
      </c>
      <c r="H40" s="226" t="e">
        <f>RANK(L40,$L$6:$L$30,0)</f>
        <v>#N/A</v>
      </c>
      <c r="I40" s="226">
        <f t="shared" ref="I40:I41" si="6">LARGE(($N40:$AU40),1)</f>
        <v>337.72672309552604</v>
      </c>
      <c r="J40" s="226">
        <f t="shared" ref="J40:J41" si="7">LARGE(($N40:$AU40),2)</f>
        <v>251.48367952522256</v>
      </c>
      <c r="K40" s="226">
        <f t="shared" ref="K40:K41" si="8">LARGE(($N40:$AU40),3)</f>
        <v>245.625</v>
      </c>
      <c r="L40" s="226">
        <f t="shared" ref="L40:L41" si="9">SUM(I40+J40+K40)</f>
        <v>834.8354026207486</v>
      </c>
      <c r="M40" s="227"/>
      <c r="N40" s="241">
        <v>0</v>
      </c>
      <c r="O40" s="241" t="str">
        <f>IF(ISNA(VLOOKUP($E40,'FIS Apex MO-2'!$A$17:$H$992,8,FALSE))=TRUE,"0",VLOOKUP($E40,'FIS Apex MO-2'!$A$17:$H$992,8,FALSE))</f>
        <v>0</v>
      </c>
      <c r="P40" s="228">
        <v>0</v>
      </c>
      <c r="Q40" s="228" t="str">
        <f>IF(ISNA(VLOOKUP($E40,'NorAm Apex DM'!$A$17:$H$991,8,FALSE))=TRUE,"0",VLOOKUP($E40,'NorAm Apex DM'!$A$17:$H$991,8,FALSE))</f>
        <v>0</v>
      </c>
      <c r="R40" s="228">
        <f>IF(ISNA(VLOOKUP($E40,'TT BV1'!$A$17:$H$991,8,FALSE))=TRUE,"0",VLOOKUP($E40,'TT BV1'!$A$17:$H$991,8,FALSE))</f>
        <v>337.72672309552604</v>
      </c>
      <c r="S40" s="241" t="str">
        <f>IF(ISNA(VLOOKUP($E40,'CC Canyon MO'!$A$17:$H$991,8,FALSE))=TRUE,"0",VLOOKUP($E40,'CC Canyon MO'!$A$17:$H$991,8,FALSE))</f>
        <v>0</v>
      </c>
      <c r="T40" s="241" t="str">
        <f>IF(ISNA(VLOOKUP($E40,'CC Canyon DM'!$A$17:$H$980,8,FALSE))=TRUE,"0",VLOOKUP($E40,'CC Canyon DM'!$A$17:$H$980,8,FALSE))</f>
        <v>0</v>
      </c>
      <c r="U40" s="228">
        <f>IF(ISNA(VLOOKUP($E40,'TT BV2'!$A$17:$H$991,8,FALSE))=TRUE,"0",VLOOKUP($E40,'TT BV2'!$A$17:$H$991,8,FALSE))</f>
        <v>102.48635536688903</v>
      </c>
      <c r="V40" s="228">
        <f>IF(ISNA(VLOOKUP($E40,'TT BV3'!$A$17:$H$991,8,FALSE))=TRUE,"0",VLOOKUP($E40,'TT BV3'!$A$17:$H$991,8,FALSE))</f>
        <v>251.48367952522256</v>
      </c>
      <c r="W40" s="228" t="str">
        <f>IF(ISNA(VLOOKUP($E40,'NorAm Deer Valley MO'!$A$17:$H$991,8,FALSE))=TRUE,"0",VLOOKUP($E40,'NorAm Deer Valley MO'!$A$17:$H$991,8,FALSE))</f>
        <v>0</v>
      </c>
      <c r="X40" s="228" t="str">
        <f>IF(ISNA(VLOOKUP($E40,'NorAm Deer Valley DM'!$A$17:$H$991,8,FALSE))=TRUE,"0",VLOOKUP($E40,'NorAm Deer Valley DM'!$A$17:$H$991,8,FALSE))</f>
        <v>0</v>
      </c>
      <c r="Y40" s="228">
        <f>IF(ISNA(VLOOKUP($E40,'TT Camp Fortune'!$A$17:$N$991,8,FALSE))=TRUE,"0",VLOOKUP($E40,'TT Camp Fortune'!$A$17:$N$991,8,FALSE))</f>
        <v>245.625</v>
      </c>
      <c r="Z40" s="228" t="str">
        <f>IF(ISNA(VLOOKUP($E40,'CWG MO'!$A$17:$N$991,8,FALSE))=TRUE,"0",VLOOKUP($E40,'CWG MO'!$A$17:$N$991,8,FALSE))</f>
        <v>0</v>
      </c>
      <c r="AA40" s="229" t="s">
        <v>218</v>
      </c>
      <c r="AB40" s="228">
        <f>IF(ISNA(VLOOKUP($E40,'TT Prov CF MO'!$A$17:$N$991,8,FALSE))=TRUE,"0",VLOOKUP($E40,'TT Prov CF MO'!$A$17:$N$991,8,FALSE))</f>
        <v>227.45901639344262</v>
      </c>
      <c r="AC40" s="228">
        <f>IF(ISNA(VLOOKUP($E40,'TT Prov CF DM'!$A$17:$N$991,8,FALSE))=TRUE,"0",VLOOKUP($E40,'TT Prov CF DM'!$A$17:$N$991,8,FALSE))</f>
        <v>200</v>
      </c>
      <c r="AD40" s="228" t="str">
        <f>IF(ISNA(VLOOKUP($E40,'NorAm VSC MO'!$A$17:$N$991,8,FALSE))=TRUE,"0",VLOOKUP($E40,'NorAm VSC MO'!$A$17:$N$991,8,FALSE))</f>
        <v>0</v>
      </c>
      <c r="AE40" s="228" t="str">
        <f>IF(ISNA(VLOOKUP($E40,'NorAm VSC DM'!$A$17:$N$991,8,FALSE))=TRUE,"0",VLOOKUP($E40,'NorAm VSC DM'!$A$17:$N$991,8,FALSE))</f>
        <v>0</v>
      </c>
      <c r="AF40" s="228" t="str">
        <f>IF(ISNA(VLOOKUP($E40,'NA Stratton MO'!$A$17:$N$991,8,FALSE))=TRUE,"0",VLOOKUP($E40,'NA Stratton MO'!$A$17:$N$991,8,FALSE))</f>
        <v>0</v>
      </c>
      <c r="AG40" s="228" t="str">
        <f>IF(ISNA(VLOOKUP($E40,'NA Stratton DM'!$A$17:$N$991,8,FALSE))=TRUE,"0",VLOOKUP($E40,'NA Stratton DM'!$A$17:$N$991,8,FALSE))</f>
        <v>0</v>
      </c>
      <c r="AH40" s="241" t="str">
        <f>IF(ISNA(VLOOKUP($E40,'JrNats MO'!$A$17:$N$994,8,FALSE))=TRUE,"0",VLOOKUP($E40,'JrNats MO'!$A$17:$N$994,8,FALSE))</f>
        <v>0</v>
      </c>
      <c r="AI40" s="241" t="str">
        <f>IF(ISNA(VLOOKUP($E40,'CC Caledon MO'!$A$17:$N$991,8,FALSE))=TRUE,"0",VLOOKUP($E40,'CC Caledon MO'!$A$17:$N$991,8,FALSE))</f>
        <v>0</v>
      </c>
      <c r="AJ40" s="241" t="str">
        <f>IF(ISNA(VLOOKUP($E40,'CC Caledon DM'!$A$17:$N$992,8,FALSE))=TRUE,"0",VLOOKUP($E40,'CC Caledon DM'!$A$17:$N$992,8,FALSE))</f>
        <v>0</v>
      </c>
      <c r="AK40" s="241" t="str">
        <f>IF(ISNA(VLOOKUP($E40,'SrNats VSC MO'!$A$17:$N$991,8,FALSE))=TRUE,"0",VLOOKUP($E40,'SrNats VSC MO'!$A$17:$N$991,8,FALSE))</f>
        <v>0</v>
      </c>
      <c r="AL40" s="241" t="str">
        <f>IF(ISNA(VLOOKUP($E40,'SrNats VSC DM'!$A$17:$N$992,8,FALSE))=TRUE,"0",VLOOKUP($E40,'SrNats VSC DM'!$A$17:$N$992,8,FALSE))</f>
        <v>0</v>
      </c>
      <c r="AM40" s="228"/>
      <c r="AN40" s="228"/>
      <c r="AO40" s="228"/>
      <c r="AP40" s="228"/>
      <c r="AQ40" s="228"/>
      <c r="AR40" s="228"/>
      <c r="AS40" s="228"/>
      <c r="AT40" s="228"/>
      <c r="AU40" s="228"/>
    </row>
    <row r="41" spans="1:47" s="230" customFormat="1" ht="17" customHeight="1" x14ac:dyDescent="0.15">
      <c r="A41" s="221" t="s">
        <v>110</v>
      </c>
      <c r="B41" s="222">
        <v>1980</v>
      </c>
      <c r="C41" s="222" t="s">
        <v>257</v>
      </c>
      <c r="D41" s="223" t="s">
        <v>112</v>
      </c>
      <c r="E41" s="225" t="s">
        <v>90</v>
      </c>
      <c r="F41" s="225"/>
      <c r="G41" s="225" t="e">
        <f t="shared" si="5"/>
        <v>#N/A</v>
      </c>
      <c r="H41" s="226" t="e">
        <f>RANK(L41,$L$6:$L$30,0)</f>
        <v>#N/A</v>
      </c>
      <c r="I41" s="226">
        <f t="shared" si="6"/>
        <v>411.38568829593697</v>
      </c>
      <c r="J41" s="226">
        <f t="shared" si="7"/>
        <v>402.80532043530837</v>
      </c>
      <c r="K41" s="226">
        <f t="shared" si="8"/>
        <v>0</v>
      </c>
      <c r="L41" s="226">
        <f t="shared" si="9"/>
        <v>814.19100873124535</v>
      </c>
      <c r="M41" s="227"/>
      <c r="N41" s="241">
        <v>0</v>
      </c>
      <c r="O41" s="241" t="str">
        <f>IF(ISNA(VLOOKUP($E41,'FIS Apex MO-2'!$A$17:$H$992,8,FALSE))=TRUE,"0",VLOOKUP($E41,'FIS Apex MO-2'!$A$17:$H$992,8,FALSE))</f>
        <v>0</v>
      </c>
      <c r="P41" s="228">
        <v>0</v>
      </c>
      <c r="Q41" s="228" t="str">
        <f>IF(ISNA(VLOOKUP($E41,'NorAm Apex DM'!$A$17:$H$991,8,FALSE))=TRUE,"0",VLOOKUP($E41,'NorAm Apex DM'!$A$17:$H$991,8,FALSE))</f>
        <v>0</v>
      </c>
      <c r="R41" s="228">
        <f>IF(ISNA(VLOOKUP($E41,'TT BV1'!$A$17:$H$991,8,FALSE))=TRUE,"0",VLOOKUP($E41,'TT BV1'!$A$17:$H$991,8,FALSE))</f>
        <v>402.80532043530837</v>
      </c>
      <c r="S41" s="241" t="str">
        <f>IF(ISNA(VLOOKUP($E41,'CC Canyon MO'!$A$17:$H$991,8,FALSE))=TRUE,"0",VLOOKUP($E41,'CC Canyon MO'!$A$17:$H$991,8,FALSE))</f>
        <v>0</v>
      </c>
      <c r="T41" s="241" t="str">
        <f>IF(ISNA(VLOOKUP($E41,'CC Canyon DM'!$A$17:$H$980,8,FALSE))=TRUE,"0",VLOOKUP($E41,'CC Canyon DM'!$A$17:$H$980,8,FALSE))</f>
        <v>0</v>
      </c>
      <c r="U41" s="228">
        <f>IF(ISNA(VLOOKUP($E41,'TT BV2'!$A$17:$H$991,8,FALSE))=TRUE,"0",VLOOKUP($E41,'TT BV2'!$A$17:$H$991,8,FALSE))</f>
        <v>411.38568829593697</v>
      </c>
      <c r="V41" s="228" t="str">
        <f>IF(ISNA(VLOOKUP($E41,'TT BV3'!$A$17:$H$991,8,FALSE))=TRUE,"0",VLOOKUP($E41,'TT BV3'!$A$17:$H$991,8,FALSE))</f>
        <v>0</v>
      </c>
      <c r="W41" s="228" t="str">
        <f>IF(ISNA(VLOOKUP($E41,'NorAm Deer Valley MO'!$A$17:$H$991,8,FALSE))=TRUE,"0",VLOOKUP($E41,'NorAm Deer Valley MO'!$A$17:$H$991,8,FALSE))</f>
        <v>0</v>
      </c>
      <c r="X41" s="228" t="str">
        <f>IF(ISNA(VLOOKUP($E41,'NorAm Deer Valley DM'!$A$17:$H$991,8,FALSE))=TRUE,"0",VLOOKUP($E41,'NorAm Deer Valley DM'!$A$17:$H$991,8,FALSE))</f>
        <v>0</v>
      </c>
      <c r="Y41" s="228" t="str">
        <f>IF(ISNA(VLOOKUP($E41,'TT Camp Fortune'!$A$17:$N$991,8,FALSE))=TRUE,"0",VLOOKUP($E41,'TT Camp Fortune'!$A$17:$N$991,8,FALSE))</f>
        <v>0</v>
      </c>
      <c r="Z41" s="228" t="str">
        <f>IF(ISNA(VLOOKUP($E41,'CWG MO'!$A$17:$N$991,8,FALSE))=TRUE,"0",VLOOKUP($E41,'CWG MO'!$A$17:$N$991,8,FALSE))</f>
        <v>0</v>
      </c>
      <c r="AA41" s="229" t="s">
        <v>218</v>
      </c>
      <c r="AB41" s="228" t="str">
        <f>IF(ISNA(VLOOKUP($E41,'TT Prov CF MO'!$A$17:$N$991,8,FALSE))=TRUE,"0",VLOOKUP($E41,'TT Prov CF MO'!$A$17:$N$991,8,FALSE))</f>
        <v>0</v>
      </c>
      <c r="AC41" s="228" t="str">
        <f>IF(ISNA(VLOOKUP($E41,'TT Prov CF DM'!$A$17:$N$991,8,FALSE))=TRUE,"0",VLOOKUP($E41,'TT Prov CF DM'!$A$17:$N$991,8,FALSE))</f>
        <v>0</v>
      </c>
      <c r="AD41" s="228" t="str">
        <f>IF(ISNA(VLOOKUP($E41,'NorAm VSC MO'!$A$17:$N$991,8,FALSE))=TRUE,"0",VLOOKUP($E41,'NorAm VSC MO'!$A$17:$N$991,8,FALSE))</f>
        <v>0</v>
      </c>
      <c r="AE41" s="228" t="str">
        <f>IF(ISNA(VLOOKUP($E41,'NorAm VSC DM'!$A$17:$N$991,8,FALSE))=TRUE,"0",VLOOKUP($E41,'NorAm VSC DM'!$A$17:$N$991,8,FALSE))</f>
        <v>0</v>
      </c>
      <c r="AF41" s="228" t="str">
        <f>IF(ISNA(VLOOKUP($E41,'NA Stratton MO'!$A$17:$N$991,8,FALSE))=TRUE,"0",VLOOKUP($E41,'NA Stratton MO'!$A$17:$N$991,8,FALSE))</f>
        <v>0</v>
      </c>
      <c r="AG41" s="228" t="str">
        <f>IF(ISNA(VLOOKUP($E41,'NA Stratton DM'!$A$17:$N$991,8,FALSE))=TRUE,"0",VLOOKUP($E41,'NA Stratton DM'!$A$17:$N$991,8,FALSE))</f>
        <v>0</v>
      </c>
      <c r="AH41" s="241" t="str">
        <f>IF(ISNA(VLOOKUP($E41,'JrNats MO'!$A$17:$N$994,8,FALSE))=TRUE,"0",VLOOKUP($E41,'JrNats MO'!$A$17:$N$994,8,FALSE))</f>
        <v>0</v>
      </c>
      <c r="AI41" s="241" t="str">
        <f>IF(ISNA(VLOOKUP($E41,'CC Caledon MO'!$A$17:$N$991,8,FALSE))=TRUE,"0",VLOOKUP($E41,'CC Caledon MO'!$A$17:$N$991,8,FALSE))</f>
        <v>0</v>
      </c>
      <c r="AJ41" s="241" t="str">
        <f>IF(ISNA(VLOOKUP($E41,'CC Caledon DM'!$A$17:$N$992,8,FALSE))=TRUE,"0",VLOOKUP($E41,'CC Caledon DM'!$A$17:$N$992,8,FALSE))</f>
        <v>0</v>
      </c>
      <c r="AK41" s="241" t="str">
        <f>IF(ISNA(VLOOKUP($E41,'SrNats VSC MO'!$A$17:$N$991,8,FALSE))=TRUE,"0",VLOOKUP($E41,'SrNats VSC MO'!$A$17:$N$991,8,FALSE))</f>
        <v>0</v>
      </c>
      <c r="AL41" s="241" t="str">
        <f>IF(ISNA(VLOOKUP($E41,'SrNats VSC DM'!$A$17:$N$992,8,FALSE))=TRUE,"0",VLOOKUP($E41,'SrNats VSC DM'!$A$17:$N$992,8,FALSE))</f>
        <v>0</v>
      </c>
      <c r="AM41" s="228"/>
      <c r="AN41" s="228"/>
      <c r="AO41" s="228"/>
      <c r="AP41" s="228"/>
      <c r="AQ41" s="228"/>
      <c r="AR41" s="228"/>
      <c r="AS41" s="228"/>
      <c r="AT41" s="228"/>
      <c r="AU41" s="228"/>
    </row>
    <row r="42" spans="1:47" s="230" customFormat="1" ht="17" customHeight="1" x14ac:dyDescent="0.15">
      <c r="A42" s="221" t="s">
        <v>110</v>
      </c>
      <c r="B42" s="222">
        <v>2012</v>
      </c>
      <c r="C42" s="222" t="s">
        <v>257</v>
      </c>
      <c r="D42" s="223" t="s">
        <v>113</v>
      </c>
      <c r="E42" s="225" t="s">
        <v>105</v>
      </c>
      <c r="F42" s="225"/>
      <c r="G42" s="225" t="e">
        <f>H42</f>
        <v>#N/A</v>
      </c>
      <c r="H42" s="226" t="e">
        <f>RANK(L42,$L$6:$L$30,0)</f>
        <v>#N/A</v>
      </c>
      <c r="I42" s="226">
        <f>LARGE(($N42:$AU42),1)</f>
        <v>272.32937685459939</v>
      </c>
      <c r="J42" s="226">
        <f>LARGE(($N42:$AU42),2)</f>
        <v>241.65148755312691</v>
      </c>
      <c r="K42" s="226">
        <f>LARGE(($N42:$AU42),3)</f>
        <v>230.64087061668681</v>
      </c>
      <c r="L42" s="226">
        <f>SUM(I42+J42+K42)</f>
        <v>744.62173502441317</v>
      </c>
      <c r="M42" s="227"/>
      <c r="N42" s="241">
        <v>0</v>
      </c>
      <c r="O42" s="241" t="str">
        <f>IF(ISNA(VLOOKUP($E42,'FIS Apex MO-2'!$A$17:$H$992,8,FALSE))=TRUE,"0",VLOOKUP($E42,'FIS Apex MO-2'!$A$17:$H$992,8,FALSE))</f>
        <v>0</v>
      </c>
      <c r="P42" s="228">
        <v>0</v>
      </c>
      <c r="Q42" s="228" t="str">
        <f>IF(ISNA(VLOOKUP($E42,'NorAm Apex DM'!$A$17:$H$991,8,FALSE))=TRUE,"0",VLOOKUP($E42,'NorAm Apex DM'!$A$17:$H$991,8,FALSE))</f>
        <v>0</v>
      </c>
      <c r="R42" s="228">
        <f>IF(ISNA(VLOOKUP($E42,'TT BV1'!$A$17:$H$991,8,FALSE))=TRUE,"0",VLOOKUP($E42,'TT BV1'!$A$17:$H$991,8,FALSE))</f>
        <v>230.64087061668681</v>
      </c>
      <c r="S42" s="241" t="str">
        <f>IF(ISNA(VLOOKUP($E42,'CC Canyon MO'!$A$17:$H$991,8,FALSE))=TRUE,"0",VLOOKUP($E42,'CC Canyon MO'!$A$17:$H$991,8,FALSE))</f>
        <v>0</v>
      </c>
      <c r="T42" s="241" t="str">
        <f>IF(ISNA(VLOOKUP($E42,'CC Canyon DM'!$A$17:$H$980,8,FALSE))=TRUE,"0",VLOOKUP($E42,'CC Canyon DM'!$A$17:$H$980,8,FALSE))</f>
        <v>0</v>
      </c>
      <c r="U42" s="228">
        <f>IF(ISNA(VLOOKUP($E42,'TT BV2'!$A$17:$H$991,8,FALSE))=TRUE,"0",VLOOKUP($E42,'TT BV2'!$A$17:$H$991,8,FALSE))</f>
        <v>116.737416616131</v>
      </c>
      <c r="V42" s="228">
        <f>IF(ISNA(VLOOKUP($E42,'TT BV3'!$A$17:$H$991,8,FALSE))=TRUE,"0",VLOOKUP($E42,'TT BV3'!$A$17:$H$991,8,FALSE))</f>
        <v>272.32937685459939</v>
      </c>
      <c r="W42" s="228" t="str">
        <f>IF(ISNA(VLOOKUP($E42,'NorAm Deer Valley MO'!$A$17:$H$991,8,FALSE))=TRUE,"0",VLOOKUP($E42,'NorAm Deer Valley MO'!$A$17:$H$991,8,FALSE))</f>
        <v>0</v>
      </c>
      <c r="X42" s="228" t="str">
        <f>IF(ISNA(VLOOKUP($E42,'NorAm Deer Valley DM'!$A$17:$H$991,8,FALSE))=TRUE,"0",VLOOKUP($E42,'NorAm Deer Valley DM'!$A$17:$H$991,8,FALSE))</f>
        <v>0</v>
      </c>
      <c r="Y42" s="228">
        <f>IF(ISNA(VLOOKUP($E42,'TT Camp Fortune'!$A$17:$N$991,8,FALSE))=TRUE,"0",VLOOKUP($E42,'TT Camp Fortune'!$A$17:$N$991,8,FALSE))</f>
        <v>153.97499999999999</v>
      </c>
      <c r="Z42" s="228" t="str">
        <f>IF(ISNA(VLOOKUP($E42,'CWG MO'!$A$17:$N$991,8,FALSE))=TRUE,"0",VLOOKUP($E42,'CWG MO'!$A$17:$N$991,8,FALSE))</f>
        <v>0</v>
      </c>
      <c r="AA42" s="229" t="s">
        <v>218</v>
      </c>
      <c r="AB42" s="228">
        <f>IF(ISNA(VLOOKUP($E42,'TT Prov CF MO'!$A$17:$N$991,8,FALSE))=TRUE,"0",VLOOKUP($E42,'TT Prov CF MO'!$A$17:$N$991,8,FALSE))</f>
        <v>241.65148755312691</v>
      </c>
      <c r="AC42" s="228">
        <f>IF(ISNA(VLOOKUP($E42,'TT Prov CF DM'!$A$17:$N$991,8,FALSE))=TRUE,"0",VLOOKUP($E42,'TT Prov CF DM'!$A$17:$N$991,8,FALSE))</f>
        <v>220</v>
      </c>
      <c r="AD42" s="228" t="str">
        <f>IF(ISNA(VLOOKUP($E42,'NorAm VSC MO'!$A$17:$N$991,8,FALSE))=TRUE,"0",VLOOKUP($E42,'NorAm VSC MO'!$A$17:$N$991,8,FALSE))</f>
        <v>0</v>
      </c>
      <c r="AE42" s="228" t="str">
        <f>IF(ISNA(VLOOKUP($E42,'NorAm VSC DM'!$A$17:$N$991,8,FALSE))=TRUE,"0",VLOOKUP($E42,'NorAm VSC DM'!$A$17:$N$991,8,FALSE))</f>
        <v>0</v>
      </c>
      <c r="AF42" s="228" t="str">
        <f>IF(ISNA(VLOOKUP($E42,'NA Stratton MO'!$A$17:$N$991,8,FALSE))=TRUE,"0",VLOOKUP($E42,'NA Stratton MO'!$A$17:$N$991,8,FALSE))</f>
        <v>0</v>
      </c>
      <c r="AG42" s="228" t="str">
        <f>IF(ISNA(VLOOKUP($E42,'NA Stratton DM'!$A$17:$N$991,8,FALSE))=TRUE,"0",VLOOKUP($E42,'NA Stratton DM'!$A$17:$N$991,8,FALSE))</f>
        <v>0</v>
      </c>
      <c r="AH42" s="241" t="str">
        <f>IF(ISNA(VLOOKUP($E42,'JrNats MO'!$A$17:$N$994,8,FALSE))=TRUE,"0",VLOOKUP($E42,'JrNats MO'!$A$17:$N$994,8,FALSE))</f>
        <v>0</v>
      </c>
      <c r="AI42" s="241" t="str">
        <f>IF(ISNA(VLOOKUP($E42,'CC Caledon MO'!$A$17:$N$991,8,FALSE))=TRUE,"0",VLOOKUP($E42,'CC Caledon MO'!$A$17:$N$991,8,FALSE))</f>
        <v>0</v>
      </c>
      <c r="AJ42" s="241" t="str">
        <f>IF(ISNA(VLOOKUP($E42,'CC Caledon DM'!$A$17:$N$992,8,FALSE))=TRUE,"0",VLOOKUP($E42,'CC Caledon DM'!$A$17:$N$992,8,FALSE))</f>
        <v>0</v>
      </c>
      <c r="AK42" s="241" t="str">
        <f>IF(ISNA(VLOOKUP($E42,'SrNats VSC MO'!$A$17:$N$991,8,FALSE))=TRUE,"0",VLOOKUP($E42,'SrNats VSC MO'!$A$17:$N$991,8,FALSE))</f>
        <v>0</v>
      </c>
      <c r="AL42" s="241" t="str">
        <f>IF(ISNA(VLOOKUP($E42,'SrNats VSC DM'!$A$17:$N$992,8,FALSE))=TRUE,"0",VLOOKUP($E42,'SrNats VSC DM'!$A$17:$N$992,8,FALSE))</f>
        <v>0</v>
      </c>
      <c r="AM42" s="228"/>
      <c r="AN42" s="228"/>
      <c r="AO42" s="228"/>
      <c r="AP42" s="228"/>
      <c r="AQ42" s="228"/>
      <c r="AR42" s="228"/>
      <c r="AS42" s="228"/>
      <c r="AT42" s="228"/>
      <c r="AU42" s="228"/>
    </row>
    <row r="43" spans="1:47" s="230" customFormat="1" ht="17" customHeight="1" x14ac:dyDescent="0.15">
      <c r="A43" s="221" t="s">
        <v>110</v>
      </c>
      <c r="B43" s="222">
        <v>2010</v>
      </c>
      <c r="C43" s="222" t="s">
        <v>257</v>
      </c>
      <c r="D43" s="223" t="s">
        <v>111</v>
      </c>
      <c r="E43" s="225" t="s">
        <v>102</v>
      </c>
      <c r="F43" s="225"/>
      <c r="G43" s="225" t="e">
        <f>H43</f>
        <v>#N/A</v>
      </c>
      <c r="H43" s="226" t="e">
        <f>RANK(L43,$L$6:$L$30,0)</f>
        <v>#N/A</v>
      </c>
      <c r="I43" s="226">
        <f>LARGE(($N43:$AU43),1)</f>
        <v>274.38935912938331</v>
      </c>
      <c r="J43" s="226">
        <f>LARGE(($N43:$AU43),2)</f>
        <v>231.35233474833234</v>
      </c>
      <c r="K43" s="226">
        <f>LARGE(($N43:$AU43),3)</f>
        <v>230</v>
      </c>
      <c r="L43" s="226">
        <f>SUM(I43+J43+K43)</f>
        <v>735.74169387771565</v>
      </c>
      <c r="M43" s="227"/>
      <c r="N43" s="241">
        <v>0</v>
      </c>
      <c r="O43" s="241" t="str">
        <f>IF(ISNA(VLOOKUP($E43,'FIS Apex MO-2'!$A$17:$H$992,8,FALSE))=TRUE,"0",VLOOKUP($E43,'FIS Apex MO-2'!$A$17:$H$992,8,FALSE))</f>
        <v>0</v>
      </c>
      <c r="P43" s="228">
        <v>0</v>
      </c>
      <c r="Q43" s="228" t="str">
        <f>IF(ISNA(VLOOKUP($E43,'NorAm Apex DM'!$A$17:$H$991,8,FALSE))=TRUE,"0",VLOOKUP($E43,'NorAm Apex DM'!$A$17:$H$991,8,FALSE))</f>
        <v>0</v>
      </c>
      <c r="R43" s="228">
        <f>IF(ISNA(VLOOKUP($E43,'TT BV1'!$A$17:$H$991,8,FALSE))=TRUE,"0",VLOOKUP($E43,'TT BV1'!$A$17:$H$991,8,FALSE))</f>
        <v>274.38935912938331</v>
      </c>
      <c r="S43" s="241" t="str">
        <f>IF(ISNA(VLOOKUP($E43,'CC Canyon MO'!$A$17:$H$991,8,FALSE))=TRUE,"0",VLOOKUP($E43,'CC Canyon MO'!$A$17:$H$991,8,FALSE))</f>
        <v>0</v>
      </c>
      <c r="T43" s="241" t="str">
        <f>IF(ISNA(VLOOKUP($E43,'CC Canyon DM'!$A$17:$H$980,8,FALSE))=TRUE,"0",VLOOKUP($E43,'CC Canyon DM'!$A$17:$H$980,8,FALSE))</f>
        <v>0</v>
      </c>
      <c r="U43" s="228">
        <f>IF(ISNA(VLOOKUP($E43,'TT BV2'!$A$17:$H$991,8,FALSE))=TRUE,"0",VLOOKUP($E43,'TT BV2'!$A$17:$H$991,8,FALSE))</f>
        <v>231.35233474833234</v>
      </c>
      <c r="V43" s="228">
        <f>IF(ISNA(VLOOKUP($E43,'TT BV3'!$A$17:$H$991,8,FALSE))=TRUE,"0",VLOOKUP($E43,'TT BV3'!$A$17:$H$991,8,FALSE))</f>
        <v>0</v>
      </c>
      <c r="W43" s="228" t="str">
        <f>IF(ISNA(VLOOKUP($E43,'NorAm Deer Valley MO'!$A$17:$H$991,8,FALSE))=TRUE,"0",VLOOKUP($E43,'NorAm Deer Valley MO'!$A$17:$H$991,8,FALSE))</f>
        <v>0</v>
      </c>
      <c r="X43" s="228" t="str">
        <f>IF(ISNA(VLOOKUP($E43,'NorAm Deer Valley DM'!$A$17:$H$991,8,FALSE))=TRUE,"0",VLOOKUP($E43,'NorAm Deer Valley DM'!$A$17:$H$991,8,FALSE))</f>
        <v>0</v>
      </c>
      <c r="Y43" s="228">
        <f>IF(ISNA(VLOOKUP($E43,'TT Camp Fortune'!$A$17:$N$991,8,FALSE))=TRUE,"0",VLOOKUP($E43,'TT Camp Fortune'!$A$17:$N$991,8,FALSE))</f>
        <v>116.69999999999999</v>
      </c>
      <c r="Z43" s="228" t="str">
        <f>IF(ISNA(VLOOKUP($E43,'CWG MO'!$A$17:$N$991,8,FALSE))=TRUE,"0",VLOOKUP($E43,'CWG MO'!$A$17:$N$991,8,FALSE))</f>
        <v>0</v>
      </c>
      <c r="AA43" s="229" t="s">
        <v>218</v>
      </c>
      <c r="AB43" s="228">
        <f>IF(ISNA(VLOOKUP($E43,'TT Prov CF MO'!$A$17:$N$991,8,FALSE))=TRUE,"0",VLOOKUP($E43,'TT Prov CF MO'!$A$17:$N$991,8,FALSE))</f>
        <v>198.01153612629025</v>
      </c>
      <c r="AC43" s="228">
        <f>IF(ISNA(VLOOKUP($E43,'TT Prov CF DM'!$A$17:$N$991,8,FALSE))=TRUE,"0",VLOOKUP($E43,'TT Prov CF DM'!$A$17:$N$991,8,FALSE))</f>
        <v>230</v>
      </c>
      <c r="AD43" s="228" t="str">
        <f>IF(ISNA(VLOOKUP($E43,'NorAm VSC MO'!$A$17:$N$991,8,FALSE))=TRUE,"0",VLOOKUP($E43,'NorAm VSC MO'!$A$17:$N$991,8,FALSE))</f>
        <v>0</v>
      </c>
      <c r="AE43" s="228" t="str">
        <f>IF(ISNA(VLOOKUP($E43,'NorAm VSC DM'!$A$17:$N$991,8,FALSE))=TRUE,"0",VLOOKUP($E43,'NorAm VSC DM'!$A$17:$N$991,8,FALSE))</f>
        <v>0</v>
      </c>
      <c r="AF43" s="228" t="str">
        <f>IF(ISNA(VLOOKUP($E43,'NA Stratton MO'!$A$17:$N$991,8,FALSE))=TRUE,"0",VLOOKUP($E43,'NA Stratton MO'!$A$17:$N$991,8,FALSE))</f>
        <v>0</v>
      </c>
      <c r="AG43" s="228" t="str">
        <f>IF(ISNA(VLOOKUP($E43,'NA Stratton DM'!$A$17:$N$991,8,FALSE))=TRUE,"0",VLOOKUP($E43,'NA Stratton DM'!$A$17:$N$991,8,FALSE))</f>
        <v>0</v>
      </c>
      <c r="AH43" s="241" t="str">
        <f>IF(ISNA(VLOOKUP($E43,'JrNats MO'!$A$17:$N$994,8,FALSE))=TRUE,"0",VLOOKUP($E43,'JrNats MO'!$A$17:$N$994,8,FALSE))</f>
        <v>0</v>
      </c>
      <c r="AI43" s="241" t="str">
        <f>IF(ISNA(VLOOKUP($E43,'CC Caledon MO'!$A$17:$N$991,8,FALSE))=TRUE,"0",VLOOKUP($E43,'CC Caledon MO'!$A$17:$N$991,8,FALSE))</f>
        <v>0</v>
      </c>
      <c r="AJ43" s="241" t="str">
        <f>IF(ISNA(VLOOKUP($E43,'CC Caledon DM'!$A$17:$N$992,8,FALSE))=TRUE,"0",VLOOKUP($E43,'CC Caledon DM'!$A$17:$N$992,8,FALSE))</f>
        <v>0</v>
      </c>
      <c r="AK43" s="241" t="str">
        <f>IF(ISNA(VLOOKUP($E43,'SrNats VSC MO'!$A$17:$N$991,8,FALSE))=TRUE,"0",VLOOKUP($E43,'SrNats VSC MO'!$A$17:$N$991,8,FALSE))</f>
        <v>0</v>
      </c>
      <c r="AL43" s="241" t="str">
        <f>IF(ISNA(VLOOKUP($E43,'SrNats VSC DM'!$A$17:$N$992,8,FALSE))=TRUE,"0",VLOOKUP($E43,'SrNats VSC DM'!$A$17:$N$992,8,FALSE))</f>
        <v>0</v>
      </c>
      <c r="AM43" s="228"/>
      <c r="AN43" s="228"/>
      <c r="AO43" s="228"/>
      <c r="AP43" s="228"/>
      <c r="AQ43" s="228"/>
      <c r="AR43" s="228"/>
      <c r="AS43" s="228"/>
      <c r="AT43" s="228"/>
      <c r="AU43" s="228"/>
    </row>
    <row r="44" spans="1:47" s="230" customFormat="1" ht="17" customHeight="1" x14ac:dyDescent="0.15">
      <c r="A44" s="221" t="s">
        <v>114</v>
      </c>
      <c r="B44" s="222">
        <v>2007</v>
      </c>
      <c r="C44" s="222" t="s">
        <v>257</v>
      </c>
      <c r="D44" s="223" t="s">
        <v>37</v>
      </c>
      <c r="E44" s="225" t="s">
        <v>97</v>
      </c>
      <c r="F44" s="225"/>
      <c r="G44" s="225" t="e">
        <f>H44</f>
        <v>#N/A</v>
      </c>
      <c r="H44" s="226" t="e">
        <f>RANK(L44,$L$6:$L$30,0)</f>
        <v>#N/A</v>
      </c>
      <c r="I44" s="226">
        <f>LARGE(($N44:$AU44),1)</f>
        <v>359.85489721886336</v>
      </c>
      <c r="J44" s="226">
        <f>LARGE(($N44:$AU44),2)</f>
        <v>330.73074590661014</v>
      </c>
      <c r="K44" s="226">
        <f>LARGE(($N44:$AU44),3)</f>
        <v>0</v>
      </c>
      <c r="L44" s="226">
        <f>SUM(I44+J44+K44)</f>
        <v>690.58564312547355</v>
      </c>
      <c r="M44" s="227"/>
      <c r="N44" s="241">
        <v>0</v>
      </c>
      <c r="O44" s="241" t="str">
        <f>IF(ISNA(VLOOKUP($E44,'FIS Apex MO-2'!$A$17:$H$992,8,FALSE))=TRUE,"0",VLOOKUP($E44,'FIS Apex MO-2'!$A$17:$H$992,8,FALSE))</f>
        <v>0</v>
      </c>
      <c r="P44" s="228">
        <v>0</v>
      </c>
      <c r="Q44" s="228" t="str">
        <f>IF(ISNA(VLOOKUP($E44,'NorAm Apex DM'!$A$17:$H$991,8,FALSE))=TRUE,"0",VLOOKUP($E44,'NorAm Apex DM'!$A$17:$H$991,8,FALSE))</f>
        <v>0</v>
      </c>
      <c r="R44" s="228">
        <f>IF(ISNA(VLOOKUP($E44,'TT BV1'!$A$17:$H$991,8,FALSE))=TRUE,"0",VLOOKUP($E44,'TT BV1'!$A$17:$H$991,8,FALSE))</f>
        <v>359.85489721886336</v>
      </c>
      <c r="S44" s="241" t="str">
        <f>IF(ISNA(VLOOKUP($E44,'CC Canyon MO'!$A$17:$H$991,8,FALSE))=TRUE,"0",VLOOKUP($E44,'CC Canyon MO'!$A$17:$H$991,8,FALSE))</f>
        <v>0</v>
      </c>
      <c r="T44" s="241" t="str">
        <f>IF(ISNA(VLOOKUP($E44,'CC Canyon DM'!$A$17:$H$980,8,FALSE))=TRUE,"0",VLOOKUP($E44,'CC Canyon DM'!$A$17:$H$980,8,FALSE))</f>
        <v>0</v>
      </c>
      <c r="U44" s="228">
        <f>IF(ISNA(VLOOKUP($E44,'TT BV2'!$A$17:$H$991,8,FALSE))=TRUE,"0",VLOOKUP($E44,'TT BV2'!$A$17:$H$991,8,FALSE))</f>
        <v>330.73074590661014</v>
      </c>
      <c r="V44" s="228" t="str">
        <f>IF(ISNA(VLOOKUP($E44,'TT BV3'!$A$17:$H$991,8,FALSE))=TRUE,"0",VLOOKUP($E44,'TT BV3'!$A$17:$H$991,8,FALSE))</f>
        <v>0</v>
      </c>
      <c r="W44" s="228" t="str">
        <f>IF(ISNA(VLOOKUP($E44,'NorAm Deer Valley MO'!$A$17:$H$991,8,FALSE))=TRUE,"0",VLOOKUP($E44,'NorAm Deer Valley MO'!$A$17:$H$991,8,FALSE))</f>
        <v>0</v>
      </c>
      <c r="X44" s="228" t="str">
        <f>IF(ISNA(VLOOKUP($E44,'NorAm Deer Valley DM'!$A$17:$H$991,8,FALSE))=TRUE,"0",VLOOKUP($E44,'NorAm Deer Valley DM'!$A$17:$H$991,8,FALSE))</f>
        <v>0</v>
      </c>
      <c r="Y44" s="228" t="str">
        <f>IF(ISNA(VLOOKUP($E44,'TT Camp Fortune'!$A$17:$N$991,8,FALSE))=TRUE,"0",VLOOKUP($E44,'TT Camp Fortune'!$A$17:$N$991,8,FALSE))</f>
        <v>0</v>
      </c>
      <c r="Z44" s="228" t="str">
        <f>IF(ISNA(VLOOKUP($E44,'CWG MO'!$A$17:$N$991,8,FALSE))=TRUE,"0",VLOOKUP($E44,'CWG MO'!$A$17:$N$991,8,FALSE))</f>
        <v>0</v>
      </c>
      <c r="AA44" s="229" t="s">
        <v>218</v>
      </c>
      <c r="AB44" s="228" t="str">
        <f>IF(ISNA(VLOOKUP($E44,'TT Prov CF MO'!$A$17:$N$991,8,FALSE))=TRUE,"0",VLOOKUP($E44,'TT Prov CF MO'!$A$17:$N$991,8,FALSE))</f>
        <v>0</v>
      </c>
      <c r="AC44" s="228" t="str">
        <f>IF(ISNA(VLOOKUP($E44,'TT Prov CF DM'!$A$17:$N$991,8,FALSE))=TRUE,"0",VLOOKUP($E44,'TT Prov CF DM'!$A$17:$N$991,8,FALSE))</f>
        <v>0</v>
      </c>
      <c r="AD44" s="228" t="str">
        <f>IF(ISNA(VLOOKUP($E44,'NorAm VSC MO'!$A$17:$N$991,8,FALSE))=TRUE,"0",VLOOKUP($E44,'NorAm VSC MO'!$A$17:$N$991,8,FALSE))</f>
        <v>0</v>
      </c>
      <c r="AE44" s="228" t="str">
        <f>IF(ISNA(VLOOKUP($E44,'NorAm VSC DM'!$A$17:$N$991,8,FALSE))=TRUE,"0",VLOOKUP($E44,'NorAm VSC DM'!$A$17:$N$991,8,FALSE))</f>
        <v>0</v>
      </c>
      <c r="AF44" s="228" t="str">
        <f>IF(ISNA(VLOOKUP($E44,'NA Stratton MO'!$A$17:$N$991,8,FALSE))=TRUE,"0",VLOOKUP($E44,'NA Stratton MO'!$A$17:$N$991,8,FALSE))</f>
        <v>0</v>
      </c>
      <c r="AG44" s="228" t="str">
        <f>IF(ISNA(VLOOKUP($E44,'NA Stratton DM'!$A$17:$N$991,8,FALSE))=TRUE,"0",VLOOKUP($E44,'NA Stratton DM'!$A$17:$N$991,8,FALSE))</f>
        <v>0</v>
      </c>
      <c r="AH44" s="241" t="str">
        <f>IF(ISNA(VLOOKUP($E44,'JrNats MO'!$A$17:$N$994,8,FALSE))=TRUE,"0",VLOOKUP($E44,'JrNats MO'!$A$17:$N$994,8,FALSE))</f>
        <v>0</v>
      </c>
      <c r="AI44" s="241" t="str">
        <f>IF(ISNA(VLOOKUP($E44,'CC Caledon MO'!$A$17:$N$991,8,FALSE))=TRUE,"0",VLOOKUP($E44,'CC Caledon MO'!$A$17:$N$991,8,FALSE))</f>
        <v>0</v>
      </c>
      <c r="AJ44" s="241" t="str">
        <f>IF(ISNA(VLOOKUP($E44,'CC Caledon DM'!$A$17:$N$992,8,FALSE))=TRUE,"0",VLOOKUP($E44,'CC Caledon DM'!$A$17:$N$992,8,FALSE))</f>
        <v>0</v>
      </c>
      <c r="AK44" s="241" t="str">
        <f>IF(ISNA(VLOOKUP($E44,'SrNats VSC MO'!$A$17:$N$991,8,FALSE))=TRUE,"0",VLOOKUP($E44,'SrNats VSC MO'!$A$17:$N$991,8,FALSE))</f>
        <v>0</v>
      </c>
      <c r="AL44" s="241" t="str">
        <f>IF(ISNA(VLOOKUP($E44,'SrNats VSC DM'!$A$17:$N$992,8,FALSE))=TRUE,"0",VLOOKUP($E44,'SrNats VSC DM'!$A$17:$N$992,8,FALSE))</f>
        <v>0</v>
      </c>
      <c r="AM44" s="228"/>
      <c r="AN44" s="228"/>
      <c r="AO44" s="228"/>
      <c r="AP44" s="228"/>
      <c r="AQ44" s="228"/>
      <c r="AR44" s="228"/>
      <c r="AS44" s="228"/>
      <c r="AT44" s="228"/>
      <c r="AU44" s="228"/>
    </row>
    <row r="45" spans="1:47" s="230" customFormat="1" ht="17" customHeight="1" x14ac:dyDescent="0.15">
      <c r="A45" s="221" t="s">
        <v>110</v>
      </c>
      <c r="B45" s="222">
        <v>2013</v>
      </c>
      <c r="C45" s="222" t="s">
        <v>257</v>
      </c>
      <c r="D45" s="223" t="s">
        <v>113</v>
      </c>
      <c r="E45" s="225" t="s">
        <v>104</v>
      </c>
      <c r="F45" s="225"/>
      <c r="G45" s="225" t="e">
        <f>H45</f>
        <v>#N/A</v>
      </c>
      <c r="H45" s="226" t="e">
        <f>RANK(L45,$L$6:$L$30,0)</f>
        <v>#N/A</v>
      </c>
      <c r="I45" s="226">
        <f>LARGE(($N45:$AU45),1)</f>
        <v>245.77151335311572</v>
      </c>
      <c r="J45" s="226">
        <f>LARGE(($N45:$AU45),2)</f>
        <v>231.36638452237003</v>
      </c>
      <c r="K45" s="226">
        <f>LARGE(($N45:$AU45),3)</f>
        <v>200</v>
      </c>
      <c r="L45" s="226">
        <f>SUM(I45+J45+K45)</f>
        <v>677.13789787548581</v>
      </c>
      <c r="M45" s="227"/>
      <c r="N45" s="241">
        <v>0</v>
      </c>
      <c r="O45" s="241" t="str">
        <f>IF(ISNA(VLOOKUP($E45,'FIS Apex MO-2'!$A$17:$H$992,8,FALSE))=TRUE,"0",VLOOKUP($E45,'FIS Apex MO-2'!$A$17:$H$992,8,FALSE))</f>
        <v>0</v>
      </c>
      <c r="P45" s="228">
        <v>0</v>
      </c>
      <c r="Q45" s="228" t="str">
        <f>IF(ISNA(VLOOKUP($E45,'NorAm Apex DM'!$A$17:$H$991,8,FALSE))=TRUE,"0",VLOOKUP($E45,'NorAm Apex DM'!$A$17:$H$991,8,FALSE))</f>
        <v>0</v>
      </c>
      <c r="R45" s="228">
        <f>IF(ISNA(VLOOKUP($E45,'TT BV1'!$A$17:$H$991,8,FALSE))=TRUE,"0",VLOOKUP($E45,'TT BV1'!$A$17:$H$991,8,FALSE))</f>
        <v>231.36638452237003</v>
      </c>
      <c r="S45" s="241" t="str">
        <f>IF(ISNA(VLOOKUP($E45,'CC Canyon MO'!$A$17:$H$991,8,FALSE))=TRUE,"0",VLOOKUP($E45,'CC Canyon MO'!$A$17:$H$991,8,FALSE))</f>
        <v>0</v>
      </c>
      <c r="T45" s="241" t="str">
        <f>IF(ISNA(VLOOKUP($E45,'CC Canyon DM'!$A$17:$H$980,8,FALSE))=TRUE,"0",VLOOKUP($E45,'CC Canyon DM'!$A$17:$H$980,8,FALSE))</f>
        <v>0</v>
      </c>
      <c r="U45" s="228">
        <f>IF(ISNA(VLOOKUP($E45,'TT BV2'!$A$17:$H$991,8,FALSE))=TRUE,"0",VLOOKUP($E45,'TT BV2'!$A$17:$H$991,8,FALSE))</f>
        <v>20.012128562765316</v>
      </c>
      <c r="V45" s="228">
        <f>IF(ISNA(VLOOKUP($E45,'TT BV3'!$A$17:$H$991,8,FALSE))=TRUE,"0",VLOOKUP($E45,'TT BV3'!$A$17:$H$991,8,FALSE))</f>
        <v>245.77151335311572</v>
      </c>
      <c r="W45" s="228" t="str">
        <f>IF(ISNA(VLOOKUP($E45,'NorAm Deer Valley MO'!$A$17:$H$991,8,FALSE))=TRUE,"0",VLOOKUP($E45,'NorAm Deer Valley MO'!$A$17:$H$991,8,FALSE))</f>
        <v>0</v>
      </c>
      <c r="X45" s="228" t="str">
        <f>IF(ISNA(VLOOKUP($E45,'NorAm Deer Valley DM'!$A$17:$H$991,8,FALSE))=TRUE,"0",VLOOKUP($E45,'NorAm Deer Valley DM'!$A$17:$H$991,8,FALSE))</f>
        <v>0</v>
      </c>
      <c r="Y45" s="228">
        <f>IF(ISNA(VLOOKUP($E45,'TT Camp Fortune'!$A$17:$N$991,8,FALSE))=TRUE,"0",VLOOKUP($E45,'TT Camp Fortune'!$A$17:$N$991,8,FALSE))</f>
        <v>166.35</v>
      </c>
      <c r="Z45" s="228" t="str">
        <f>IF(ISNA(VLOOKUP($E45,'CWG MO'!$A$17:$N$991,8,FALSE))=TRUE,"0",VLOOKUP($E45,'CWG MO'!$A$17:$N$991,8,FALSE))</f>
        <v>0</v>
      </c>
      <c r="AA45" s="229" t="s">
        <v>218</v>
      </c>
      <c r="AB45" s="228">
        <f>IF(ISNA(VLOOKUP($E45,'TT Prov CF MO'!$A$17:$N$991,8,FALSE))=TRUE,"0",VLOOKUP($E45,'TT Prov CF MO'!$A$17:$N$991,8,FALSE))</f>
        <v>198.23922282938676</v>
      </c>
      <c r="AC45" s="228">
        <f>IF(ISNA(VLOOKUP($E45,'TT Prov CF DM'!$A$17:$N$991,8,FALSE))=TRUE,"0",VLOOKUP($E45,'TT Prov CF DM'!$A$17:$N$991,8,FALSE))</f>
        <v>200</v>
      </c>
      <c r="AD45" s="228" t="str">
        <f>IF(ISNA(VLOOKUP($E45,'NorAm VSC MO'!$A$17:$N$991,8,FALSE))=TRUE,"0",VLOOKUP($E45,'NorAm VSC MO'!$A$17:$N$991,8,FALSE))</f>
        <v>0</v>
      </c>
      <c r="AE45" s="228" t="str">
        <f>IF(ISNA(VLOOKUP($E45,'NorAm VSC DM'!$A$17:$N$991,8,FALSE))=TRUE,"0",VLOOKUP($E45,'NorAm VSC DM'!$A$17:$N$991,8,FALSE))</f>
        <v>0</v>
      </c>
      <c r="AF45" s="228" t="str">
        <f>IF(ISNA(VLOOKUP($E45,'NA Stratton MO'!$A$17:$N$991,8,FALSE))=TRUE,"0",VLOOKUP($E45,'NA Stratton MO'!$A$17:$N$991,8,FALSE))</f>
        <v>0</v>
      </c>
      <c r="AG45" s="228" t="str">
        <f>IF(ISNA(VLOOKUP($E45,'NA Stratton DM'!$A$17:$N$991,8,FALSE))=TRUE,"0",VLOOKUP($E45,'NA Stratton DM'!$A$17:$N$991,8,FALSE))</f>
        <v>0</v>
      </c>
      <c r="AH45" s="241" t="str">
        <f>IF(ISNA(VLOOKUP($E45,'JrNats MO'!$A$17:$N$994,8,FALSE))=TRUE,"0",VLOOKUP($E45,'JrNats MO'!$A$17:$N$994,8,FALSE))</f>
        <v>0</v>
      </c>
      <c r="AI45" s="241" t="str">
        <f>IF(ISNA(VLOOKUP($E45,'CC Caledon MO'!$A$17:$N$991,8,FALSE))=TRUE,"0",VLOOKUP($E45,'CC Caledon MO'!$A$17:$N$991,8,FALSE))</f>
        <v>0</v>
      </c>
      <c r="AJ45" s="241" t="str">
        <f>IF(ISNA(VLOOKUP($E45,'CC Caledon DM'!$A$17:$N$992,8,FALSE))=TRUE,"0",VLOOKUP($E45,'CC Caledon DM'!$A$17:$N$992,8,FALSE))</f>
        <v>0</v>
      </c>
      <c r="AK45" s="241" t="str">
        <f>IF(ISNA(VLOOKUP($E45,'SrNats VSC MO'!$A$17:$N$991,8,FALSE))=TRUE,"0",VLOOKUP($E45,'SrNats VSC MO'!$A$17:$N$991,8,FALSE))</f>
        <v>0</v>
      </c>
      <c r="AL45" s="241" t="str">
        <f>IF(ISNA(VLOOKUP($E45,'SrNats VSC DM'!$A$17:$N$992,8,FALSE))=TRUE,"0",VLOOKUP($E45,'SrNats VSC DM'!$A$17:$N$992,8,FALSE))</f>
        <v>0</v>
      </c>
      <c r="AM45" s="228"/>
      <c r="AN45" s="228"/>
      <c r="AO45" s="228"/>
      <c r="AP45" s="228"/>
      <c r="AQ45" s="228"/>
      <c r="AR45" s="228"/>
      <c r="AS45" s="228"/>
      <c r="AT45" s="228"/>
      <c r="AU45" s="228"/>
    </row>
    <row r="46" spans="1:47" ht="20" customHeight="1" x14ac:dyDescent="0.15">
      <c r="E46" s="204"/>
      <c r="F46" s="174"/>
      <c r="G46" s="174"/>
      <c r="H46" s="174"/>
    </row>
    <row r="47" spans="1:47" ht="20" customHeight="1" x14ac:dyDescent="0.15">
      <c r="E47" s="204"/>
      <c r="F47" s="174"/>
      <c r="G47" s="174"/>
      <c r="H47" s="174"/>
    </row>
    <row r="48" spans="1:47"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sheetData>
  <sortState xmlns:xlrd2="http://schemas.microsoft.com/office/spreadsheetml/2017/richdata2" ref="A6:AU29">
    <sortCondition ref="G6:G29"/>
  </sortState>
  <mergeCells count="3">
    <mergeCell ref="H3:L3"/>
    <mergeCell ref="C4:C5"/>
    <mergeCell ref="D4:D5"/>
  </mergeCells>
  <phoneticPr fontId="1"/>
  <conditionalFormatting sqref="E37:E38 E6:E10">
    <cfRule type="duplicateValues" dxfId="151" priority="85"/>
    <cfRule type="duplicateValues" dxfId="150" priority="86"/>
    <cfRule type="duplicateValues" dxfId="149" priority="97"/>
    <cfRule type="duplicateValues" dxfId="148" priority="98"/>
    <cfRule type="duplicateValues" dxfId="147" priority="99"/>
    <cfRule type="duplicateValues" dxfId="146" priority="100"/>
    <cfRule type="duplicateValues" dxfId="145" priority="101"/>
  </conditionalFormatting>
  <conditionalFormatting sqref="E34:E35 E11:E29 E39:E45">
    <cfRule type="duplicateValues" dxfId="144" priority="2"/>
    <cfRule type="duplicateValues" dxfId="143" priority="3"/>
    <cfRule type="duplicateValues" dxfId="142" priority="4"/>
    <cfRule type="duplicateValues" dxfId="141" priority="5"/>
    <cfRule type="duplicateValues" dxfId="140" priority="6"/>
    <cfRule type="duplicateValues" dxfId="139" priority="7"/>
    <cfRule type="duplicateValues" dxfId="138" priority="8"/>
  </conditionalFormatting>
  <conditionalFormatting sqref="E29 E14:E15">
    <cfRule type="duplicateValues" dxfId="137" priority="9"/>
    <cfRule type="duplicateValues" dxfId="136" priority="10"/>
  </conditionalFormatting>
  <conditionalFormatting sqref="E34">
    <cfRule type="duplicateValues" dxfId="135" priority="1"/>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D16-D694-5F48-B4FA-F305D453B4E8}">
  <dimension ref="A1:N27"/>
  <sheetViews>
    <sheetView showGridLines="0" topLeftCell="A3" zoomScale="150" zoomScaleNormal="150"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323">
        <v>43500</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123</v>
      </c>
      <c r="E13" s="38"/>
      <c r="F13" s="39" t="s">
        <v>124</v>
      </c>
      <c r="G13" s="38"/>
      <c r="H13" s="40"/>
      <c r="I13" s="41" t="s">
        <v>21</v>
      </c>
    </row>
    <row r="14" spans="1:10" ht="15" customHeight="1" x14ac:dyDescent="0.15">
      <c r="A14" s="55" t="s">
        <v>13</v>
      </c>
      <c r="B14" s="96">
        <v>0.83</v>
      </c>
      <c r="C14" s="43"/>
      <c r="D14" s="97">
        <v>0.83</v>
      </c>
      <c r="E14" s="43"/>
      <c r="F14" s="97">
        <v>0.88</v>
      </c>
      <c r="G14" s="43"/>
      <c r="H14" s="45" t="s">
        <v>15</v>
      </c>
      <c r="I14" s="46" t="s">
        <v>22</v>
      </c>
    </row>
    <row r="15" spans="1:10" ht="15" customHeight="1" x14ac:dyDescent="0.15">
      <c r="A15" s="55" t="s">
        <v>63</v>
      </c>
      <c r="B15" s="84">
        <v>65.87</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98">
        <v>36</v>
      </c>
    </row>
    <row r="17" spans="1:14" ht="15" customHeight="1" x14ac:dyDescent="0.15">
      <c r="A17" s="74" t="s">
        <v>58</v>
      </c>
      <c r="B17" s="65">
        <v>55.5</v>
      </c>
      <c r="C17" s="66">
        <f>B17/B$15*1000*B$14</f>
        <v>699.33201761044472</v>
      </c>
      <c r="D17" s="65"/>
      <c r="E17" s="66">
        <f>D17/D$15*1000*D$14</f>
        <v>0</v>
      </c>
      <c r="F17" s="65">
        <v>27.11</v>
      </c>
      <c r="G17" s="66">
        <f>F17/F$15*1000*F$14</f>
        <v>795.22666666666669</v>
      </c>
      <c r="H17" s="62">
        <f>LARGE((C17,E17,G17),1)</f>
        <v>795.22666666666669</v>
      </c>
      <c r="I17" s="63">
        <v>6</v>
      </c>
    </row>
    <row r="18" spans="1:14" ht="15" customHeight="1" x14ac:dyDescent="0.15">
      <c r="A18" s="75" t="s">
        <v>62</v>
      </c>
      <c r="B18" s="65">
        <v>44.65</v>
      </c>
      <c r="C18" s="66">
        <f>B18/B$15*1000*B$14</f>
        <v>562.6157583118262</v>
      </c>
      <c r="D18" s="99">
        <v>12.48</v>
      </c>
      <c r="E18" s="66">
        <f t="shared" ref="E18:E22" si="0">D18/D$15*1000*D$14</f>
        <v>345.28000000000003</v>
      </c>
      <c r="F18" s="65"/>
      <c r="G18" s="66">
        <f t="shared" ref="G18:G22" si="1">F18/F$15*1000*F$14</f>
        <v>0</v>
      </c>
      <c r="H18" s="62">
        <f>LARGE((C18,E18,G18),1)</f>
        <v>562.6157583118262</v>
      </c>
      <c r="I18" s="63">
        <v>27</v>
      </c>
    </row>
    <row r="19" spans="1:14" x14ac:dyDescent="0.15">
      <c r="A19" s="75" t="s">
        <v>84</v>
      </c>
      <c r="B19" s="65">
        <v>33.049999999999997</v>
      </c>
      <c r="C19" s="66">
        <f>B19/B$15*1000*B$14</f>
        <v>416.4490663427963</v>
      </c>
      <c r="D19" s="99">
        <v>12.48</v>
      </c>
      <c r="E19" s="66">
        <f t="shared" si="0"/>
        <v>345.28000000000003</v>
      </c>
      <c r="F19" s="65"/>
      <c r="G19" s="66">
        <f t="shared" si="1"/>
        <v>0</v>
      </c>
      <c r="H19" s="62">
        <f>LARGE((C19,E19,G19),1)</f>
        <v>416.4490663427963</v>
      </c>
      <c r="I19" s="63">
        <v>21</v>
      </c>
    </row>
    <row r="20" spans="1:14" x14ac:dyDescent="0.15">
      <c r="A20" s="90" t="s">
        <v>92</v>
      </c>
      <c r="B20" s="65">
        <v>28.44</v>
      </c>
      <c r="C20" s="66">
        <f>B20/B$15*1000*B$14</f>
        <v>358.36040686200084</v>
      </c>
      <c r="D20" s="99">
        <v>12.48</v>
      </c>
      <c r="E20" s="66">
        <f t="shared" si="0"/>
        <v>345.28000000000003</v>
      </c>
      <c r="F20" s="65"/>
      <c r="G20" s="66">
        <f t="shared" si="1"/>
        <v>0</v>
      </c>
      <c r="H20" s="62">
        <f>LARGE((C20,E20,G20),1)</f>
        <v>358.36040686200084</v>
      </c>
      <c r="I20" s="63">
        <v>17</v>
      </c>
    </row>
    <row r="21" spans="1:14" x14ac:dyDescent="0.15">
      <c r="A21" s="74" t="s">
        <v>59</v>
      </c>
      <c r="B21" s="65">
        <v>13.2</v>
      </c>
      <c r="C21" s="66">
        <f>B21/B$15*1000*B$14</f>
        <v>166.32761499924089</v>
      </c>
      <c r="D21" s="99">
        <v>12.48</v>
      </c>
      <c r="E21" s="66">
        <f t="shared" si="0"/>
        <v>345.28000000000003</v>
      </c>
      <c r="F21" s="65"/>
      <c r="G21" s="66">
        <f t="shared" si="1"/>
        <v>0</v>
      </c>
      <c r="H21" s="62">
        <f>LARGE((C21,E21,G21),1)</f>
        <v>345.28000000000003</v>
      </c>
      <c r="I21" s="63">
        <v>28</v>
      </c>
    </row>
    <row r="22" spans="1:14" x14ac:dyDescent="0.15">
      <c r="A22" s="73" t="s">
        <v>61</v>
      </c>
      <c r="B22" s="65">
        <v>0</v>
      </c>
      <c r="C22" s="66" t="s">
        <v>125</v>
      </c>
      <c r="D22" s="100"/>
      <c r="E22" s="66">
        <f t="shared" si="0"/>
        <v>0</v>
      </c>
      <c r="F22" s="65"/>
      <c r="G22" s="66">
        <f t="shared" si="1"/>
        <v>0</v>
      </c>
      <c r="H22" s="62">
        <f>LARGE((C22,E22,G22),1)</f>
        <v>0</v>
      </c>
      <c r="I22" s="63"/>
    </row>
    <row r="23" spans="1:14" x14ac:dyDescent="0.15">
      <c r="C23"/>
      <c r="D23" s="94" t="s">
        <v>135</v>
      </c>
      <c r="E23" s="95"/>
    </row>
    <row r="24" spans="1:14" x14ac:dyDescent="0.15">
      <c r="C24"/>
    </row>
    <row r="25" spans="1:14" x14ac:dyDescent="0.15">
      <c r="A25" s="91" t="s">
        <v>134</v>
      </c>
      <c r="B25" s="89"/>
      <c r="C25" s="89"/>
      <c r="D25" s="89"/>
      <c r="E25" s="89"/>
      <c r="F25" s="89"/>
      <c r="G25" s="89"/>
      <c r="H25" s="89"/>
      <c r="I25" s="89"/>
      <c r="J25" s="89"/>
      <c r="K25" s="89"/>
      <c r="L25" s="89"/>
    </row>
    <row r="26" spans="1:14" x14ac:dyDescent="0.15">
      <c r="A26" s="92" t="s">
        <v>133</v>
      </c>
      <c r="B26" s="93"/>
      <c r="C26" s="93"/>
      <c r="D26" s="93"/>
      <c r="E26" s="93"/>
      <c r="F26" s="93"/>
      <c r="G26" s="93"/>
      <c r="H26" s="93"/>
      <c r="I26" s="93"/>
      <c r="J26" s="93"/>
      <c r="K26" s="93"/>
      <c r="L26" s="93"/>
      <c r="M26" s="106"/>
      <c r="N26" s="106"/>
    </row>
    <row r="27" spans="1:14" x14ac:dyDescent="0.15">
      <c r="A27" s="95" t="s">
        <v>132</v>
      </c>
      <c r="B27" s="95"/>
      <c r="C27" s="107"/>
      <c r="D27" s="95"/>
      <c r="E27" s="95"/>
      <c r="F27" s="95"/>
      <c r="G27" s="95"/>
      <c r="H27" s="95"/>
      <c r="I27" s="95"/>
      <c r="J27" s="95"/>
      <c r="K27" s="95"/>
      <c r="L27" s="95"/>
    </row>
  </sheetData>
  <sortState xmlns:xlrd2="http://schemas.microsoft.com/office/spreadsheetml/2017/richdata2" ref="A17:J22">
    <sortCondition descending="1" ref="B17:B22"/>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4E86-6EDE-254F-A710-FBE442B3B174}">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23">
        <v>43506</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65.959999999999994</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29</v>
      </c>
    </row>
    <row r="17" spans="1:10" x14ac:dyDescent="0.15">
      <c r="A17" s="74" t="s">
        <v>175</v>
      </c>
      <c r="B17" s="65">
        <v>65.959999999999994</v>
      </c>
      <c r="C17" s="66">
        <f t="shared" ref="C17:C22" si="0">B17/B$15*1000*B$14</f>
        <v>500</v>
      </c>
      <c r="D17" s="65"/>
      <c r="E17" s="66">
        <f t="shared" ref="E17:E22" si="1">D17/D$15*1000*D$14</f>
        <v>0</v>
      </c>
      <c r="F17" s="65"/>
      <c r="G17" s="66"/>
      <c r="H17" s="62">
        <f>LARGE((C17,E17,G17),1)</f>
        <v>500</v>
      </c>
      <c r="I17" s="63">
        <v>1</v>
      </c>
      <c r="J17" s="67"/>
    </row>
    <row r="18" spans="1:10" x14ac:dyDescent="0.15">
      <c r="A18" s="74" t="s">
        <v>82</v>
      </c>
      <c r="B18" s="65">
        <v>64.7</v>
      </c>
      <c r="C18" s="66">
        <f t="shared" si="0"/>
        <v>490.44875682231662</v>
      </c>
      <c r="D18" s="65"/>
      <c r="E18" s="66">
        <f t="shared" si="1"/>
        <v>0</v>
      </c>
      <c r="F18" s="65"/>
      <c r="G18" s="66"/>
      <c r="H18" s="62">
        <f>LARGE((C18,E18,G18),1)</f>
        <v>490.44875682231662</v>
      </c>
      <c r="I18" s="63">
        <v>2</v>
      </c>
      <c r="J18" s="67"/>
    </row>
    <row r="19" spans="1:10" x14ac:dyDescent="0.15">
      <c r="A19" s="75" t="s">
        <v>84</v>
      </c>
      <c r="B19" s="65">
        <v>63.15</v>
      </c>
      <c r="C19" s="101">
        <f t="shared" si="0"/>
        <v>478.69921164342026</v>
      </c>
      <c r="D19" s="100"/>
      <c r="E19" s="101">
        <f t="shared" si="1"/>
        <v>0</v>
      </c>
      <c r="F19" s="65"/>
      <c r="G19" s="101"/>
      <c r="H19" s="62">
        <f>LARGE((C19,E19,G19),1)</f>
        <v>478.69921164342026</v>
      </c>
      <c r="I19" s="102">
        <v>3</v>
      </c>
      <c r="J19" s="67"/>
    </row>
    <row r="20" spans="1:10" x14ac:dyDescent="0.15">
      <c r="A20" s="64" t="s">
        <v>93</v>
      </c>
      <c r="B20" s="65">
        <v>59.03</v>
      </c>
      <c r="C20" s="66">
        <f t="shared" si="0"/>
        <v>447.46816252274112</v>
      </c>
      <c r="D20" s="100"/>
      <c r="E20" s="66">
        <f t="shared" si="1"/>
        <v>0</v>
      </c>
      <c r="F20" s="65"/>
      <c r="G20" s="66"/>
      <c r="H20" s="62">
        <f>LARGE((C20,E20,G20),1)</f>
        <v>447.46816252274112</v>
      </c>
      <c r="I20" s="63">
        <v>4</v>
      </c>
    </row>
    <row r="21" spans="1:10" x14ac:dyDescent="0.15">
      <c r="A21" s="64" t="s">
        <v>92</v>
      </c>
      <c r="B21" s="65">
        <v>57.85</v>
      </c>
      <c r="C21" s="66">
        <f t="shared" si="0"/>
        <v>438.52334748332328</v>
      </c>
      <c r="D21" s="100"/>
      <c r="E21" s="66">
        <f t="shared" si="1"/>
        <v>0</v>
      </c>
      <c r="F21" s="65"/>
      <c r="G21" s="66"/>
      <c r="H21" s="62">
        <f>LARGE((C21,E21,G21),1)</f>
        <v>438.52334748332328</v>
      </c>
      <c r="I21" s="63">
        <v>5</v>
      </c>
    </row>
    <row r="22" spans="1:10" x14ac:dyDescent="0.15">
      <c r="A22" s="74" t="s">
        <v>81</v>
      </c>
      <c r="B22" s="65">
        <v>57.56</v>
      </c>
      <c r="C22" s="66">
        <f t="shared" si="0"/>
        <v>436.32504548211045</v>
      </c>
      <c r="D22" s="100"/>
      <c r="E22" s="66">
        <f t="shared" si="1"/>
        <v>0</v>
      </c>
      <c r="F22" s="65"/>
      <c r="G22" s="66"/>
      <c r="H22" s="62">
        <f>LARGE((C22,E22,G22),1)</f>
        <v>436.32504548211045</v>
      </c>
      <c r="I22" s="63">
        <v>6</v>
      </c>
    </row>
    <row r="23" spans="1:10" x14ac:dyDescent="0.15">
      <c r="A23" s="75" t="s">
        <v>85</v>
      </c>
      <c r="B23" s="65">
        <v>57.54</v>
      </c>
      <c r="C23" s="66">
        <f t="shared" ref="C23" si="2">B23/B$15*1000*B$14</f>
        <v>436.17343844754402</v>
      </c>
      <c r="D23" s="100"/>
      <c r="E23" s="66">
        <f t="shared" ref="E23" si="3">D23/D$15*1000*D$14</f>
        <v>0</v>
      </c>
      <c r="F23" s="65"/>
      <c r="G23" s="66"/>
      <c r="H23" s="62">
        <f>LARGE((C23,E23,G23),1)</f>
        <v>436.17343844754402</v>
      </c>
      <c r="I23" s="102">
        <v>7</v>
      </c>
    </row>
    <row r="24" spans="1:10" x14ac:dyDescent="0.15">
      <c r="A24" s="74" t="s">
        <v>88</v>
      </c>
      <c r="B24" s="65">
        <v>56.2</v>
      </c>
      <c r="C24" s="66">
        <f t="shared" ref="C24:C45" si="4">B24/B$15*1000*B$14</f>
        <v>426.01576713159494</v>
      </c>
      <c r="D24" s="100"/>
      <c r="E24" s="66">
        <f t="shared" ref="E24:E45" si="5">D24/D$15*1000*D$14</f>
        <v>0</v>
      </c>
      <c r="F24" s="65"/>
      <c r="G24" s="66"/>
      <c r="H24" s="62">
        <f>LARGE((C24,E24,G24),1)</f>
        <v>426.01576713159494</v>
      </c>
      <c r="I24" s="63">
        <v>8</v>
      </c>
    </row>
    <row r="25" spans="1:10" x14ac:dyDescent="0.15">
      <c r="A25" s="75" t="s">
        <v>89</v>
      </c>
      <c r="B25" s="65">
        <v>55.39</v>
      </c>
      <c r="C25" s="66">
        <f t="shared" si="4"/>
        <v>419.87568223165562</v>
      </c>
      <c r="D25" s="100"/>
      <c r="E25" s="66">
        <f t="shared" si="5"/>
        <v>0</v>
      </c>
      <c r="F25" s="65"/>
      <c r="G25" s="66"/>
      <c r="H25" s="62">
        <f>LARGE((C25,E25,G25),1)</f>
        <v>419.87568223165562</v>
      </c>
      <c r="I25" s="63">
        <v>9</v>
      </c>
    </row>
    <row r="26" spans="1:10" x14ac:dyDescent="0.15">
      <c r="A26" s="64" t="s">
        <v>94</v>
      </c>
      <c r="B26" s="65">
        <v>55.26</v>
      </c>
      <c r="C26" s="66">
        <f t="shared" si="4"/>
        <v>418.89023650697391</v>
      </c>
      <c r="D26" s="100"/>
      <c r="E26" s="66">
        <f t="shared" si="5"/>
        <v>0</v>
      </c>
      <c r="F26" s="65"/>
      <c r="G26" s="66"/>
      <c r="H26" s="62">
        <f>LARGE((C26,E26,G26),1)</f>
        <v>418.89023650697391</v>
      </c>
      <c r="I26" s="63">
        <v>10</v>
      </c>
    </row>
    <row r="27" spans="1:10" x14ac:dyDescent="0.15">
      <c r="A27" s="64" t="s">
        <v>90</v>
      </c>
      <c r="B27" s="65">
        <v>54.27</v>
      </c>
      <c r="C27" s="66">
        <f t="shared" si="4"/>
        <v>411.38568829593697</v>
      </c>
      <c r="D27" s="100"/>
      <c r="E27" s="66">
        <f t="shared" si="5"/>
        <v>0</v>
      </c>
      <c r="F27" s="65"/>
      <c r="G27" s="66"/>
      <c r="H27" s="62">
        <f>LARGE((C27,E27,G27),1)</f>
        <v>411.38568829593697</v>
      </c>
      <c r="I27" s="102">
        <v>11</v>
      </c>
    </row>
    <row r="28" spans="1:10" x14ac:dyDescent="0.15">
      <c r="A28" s="64" t="s">
        <v>91</v>
      </c>
      <c r="B28" s="65">
        <v>53.21</v>
      </c>
      <c r="C28" s="66">
        <f t="shared" si="4"/>
        <v>403.35051546391759</v>
      </c>
      <c r="D28" s="100"/>
      <c r="E28" s="66">
        <f t="shared" si="5"/>
        <v>0</v>
      </c>
      <c r="F28" s="65"/>
      <c r="G28" s="66"/>
      <c r="H28" s="62">
        <f>LARGE((C28,E28,G28),1)</f>
        <v>403.35051546391759</v>
      </c>
      <c r="I28" s="63">
        <v>12</v>
      </c>
    </row>
    <row r="29" spans="1:10" x14ac:dyDescent="0.15">
      <c r="A29" s="64" t="s">
        <v>95</v>
      </c>
      <c r="B29" s="65">
        <v>52.01</v>
      </c>
      <c r="C29" s="66">
        <f t="shared" si="4"/>
        <v>394.25409338993336</v>
      </c>
      <c r="D29" s="100"/>
      <c r="E29" s="66">
        <f t="shared" si="5"/>
        <v>0</v>
      </c>
      <c r="F29" s="65"/>
      <c r="G29" s="66"/>
      <c r="H29" s="62">
        <f>LARGE((C29,E29,G29),1)</f>
        <v>394.25409338993336</v>
      </c>
      <c r="I29" s="63">
        <v>13</v>
      </c>
    </row>
    <row r="30" spans="1:10" x14ac:dyDescent="0.15">
      <c r="A30" s="64" t="s">
        <v>96</v>
      </c>
      <c r="B30" s="65">
        <v>47.96</v>
      </c>
      <c r="C30" s="66">
        <f t="shared" si="4"/>
        <v>363.55366889023657</v>
      </c>
      <c r="D30" s="100"/>
      <c r="E30" s="66">
        <f t="shared" si="5"/>
        <v>0</v>
      </c>
      <c r="F30" s="65"/>
      <c r="G30" s="66"/>
      <c r="H30" s="62">
        <f>LARGE((C30,E30,G30),1)</f>
        <v>363.55366889023657</v>
      </c>
      <c r="I30" s="63">
        <v>14</v>
      </c>
    </row>
    <row r="31" spans="1:10" x14ac:dyDescent="0.15">
      <c r="A31" s="64" t="s">
        <v>97</v>
      </c>
      <c r="B31" s="65">
        <v>43.63</v>
      </c>
      <c r="C31" s="66">
        <f t="shared" si="4"/>
        <v>330.73074590661014</v>
      </c>
      <c r="D31" s="100"/>
      <c r="E31" s="66">
        <f t="shared" si="5"/>
        <v>0</v>
      </c>
      <c r="F31" s="65"/>
      <c r="G31" s="66"/>
      <c r="H31" s="62">
        <f>LARGE((C31,E31,G31),1)</f>
        <v>330.73074590661014</v>
      </c>
      <c r="I31" s="102">
        <v>15</v>
      </c>
    </row>
    <row r="32" spans="1:10" x14ac:dyDescent="0.15">
      <c r="A32" s="64" t="s">
        <v>101</v>
      </c>
      <c r="B32" s="65">
        <v>43.54</v>
      </c>
      <c r="C32" s="66">
        <f t="shared" si="4"/>
        <v>330.04851425106131</v>
      </c>
      <c r="D32" s="100"/>
      <c r="E32" s="66">
        <f t="shared" si="5"/>
        <v>0</v>
      </c>
      <c r="F32" s="65"/>
      <c r="G32" s="66"/>
      <c r="H32" s="62">
        <f>LARGE((C32,E32,G32),1)</f>
        <v>330.04851425106131</v>
      </c>
      <c r="I32" s="63">
        <v>16</v>
      </c>
    </row>
    <row r="33" spans="1:9" x14ac:dyDescent="0.15">
      <c r="A33" s="64" t="s">
        <v>99</v>
      </c>
      <c r="B33" s="65">
        <v>43.33</v>
      </c>
      <c r="C33" s="66">
        <f t="shared" si="4"/>
        <v>328.45664038811401</v>
      </c>
      <c r="D33" s="100"/>
      <c r="E33" s="66">
        <f t="shared" si="5"/>
        <v>0</v>
      </c>
      <c r="F33" s="65"/>
      <c r="G33" s="66"/>
      <c r="H33" s="62">
        <f>LARGE((C33,E33,G33),1)</f>
        <v>328.45664038811401</v>
      </c>
      <c r="I33" s="63">
        <v>17</v>
      </c>
    </row>
    <row r="34" spans="1:9" x14ac:dyDescent="0.15">
      <c r="A34" s="64" t="s">
        <v>98</v>
      </c>
      <c r="B34" s="65">
        <v>43.05</v>
      </c>
      <c r="C34" s="66">
        <f t="shared" si="4"/>
        <v>326.33414190418438</v>
      </c>
      <c r="D34" s="100"/>
      <c r="E34" s="66">
        <f t="shared" si="5"/>
        <v>0</v>
      </c>
      <c r="F34" s="65"/>
      <c r="G34" s="66"/>
      <c r="H34" s="62">
        <f>LARGE((C34,E34,G34),1)</f>
        <v>326.33414190418438</v>
      </c>
      <c r="I34" s="63">
        <v>18</v>
      </c>
    </row>
    <row r="35" spans="1:9" x14ac:dyDescent="0.15">
      <c r="A35" s="64" t="s">
        <v>128</v>
      </c>
      <c r="B35" s="65">
        <v>42.49</v>
      </c>
      <c r="C35" s="66">
        <f t="shared" si="4"/>
        <v>322.08914493632506</v>
      </c>
      <c r="D35" s="100"/>
      <c r="E35" s="66">
        <f t="shared" si="5"/>
        <v>0</v>
      </c>
      <c r="F35" s="65"/>
      <c r="G35" s="66"/>
      <c r="H35" s="62">
        <f>LARGE((C35,E35,G35),1)</f>
        <v>322.08914493632506</v>
      </c>
      <c r="I35" s="102">
        <v>19</v>
      </c>
    </row>
    <row r="36" spans="1:9" x14ac:dyDescent="0.15">
      <c r="A36" s="64" t="s">
        <v>103</v>
      </c>
      <c r="B36" s="65">
        <v>40.590000000000003</v>
      </c>
      <c r="C36" s="101">
        <f t="shared" si="4"/>
        <v>307.68647665251677</v>
      </c>
      <c r="D36" s="100"/>
      <c r="E36" s="101">
        <f t="shared" si="5"/>
        <v>0</v>
      </c>
      <c r="F36" s="100"/>
      <c r="G36" s="101"/>
      <c r="H36" s="62">
        <f>LARGE((C36,E36,G36),1)</f>
        <v>307.68647665251677</v>
      </c>
      <c r="I36" s="63">
        <v>20</v>
      </c>
    </row>
    <row r="37" spans="1:9" x14ac:dyDescent="0.15">
      <c r="A37" s="74" t="s">
        <v>87</v>
      </c>
      <c r="B37" s="65">
        <v>35.479999999999997</v>
      </c>
      <c r="C37" s="66">
        <f t="shared" si="4"/>
        <v>268.95087932080048</v>
      </c>
      <c r="D37" s="100"/>
      <c r="E37" s="66">
        <f t="shared" si="5"/>
        <v>0</v>
      </c>
      <c r="F37" s="65"/>
      <c r="G37" s="66"/>
      <c r="H37" s="62">
        <f>LARGE((C37,E37,G37),1)</f>
        <v>268.95087932080048</v>
      </c>
      <c r="I37" s="63">
        <v>21</v>
      </c>
    </row>
    <row r="38" spans="1:9" x14ac:dyDescent="0.15">
      <c r="A38" s="64" t="s">
        <v>107</v>
      </c>
      <c r="B38" s="65">
        <v>33.6</v>
      </c>
      <c r="C38" s="66">
        <f t="shared" si="4"/>
        <v>254.69981807155855</v>
      </c>
      <c r="D38" s="100"/>
      <c r="E38" s="66">
        <f t="shared" si="5"/>
        <v>0</v>
      </c>
      <c r="F38" s="65"/>
      <c r="G38" s="66"/>
      <c r="H38" s="62">
        <f>LARGE((C38,E38,G38),1)</f>
        <v>254.69981807155855</v>
      </c>
      <c r="I38" s="63">
        <v>22</v>
      </c>
    </row>
    <row r="39" spans="1:9" x14ac:dyDescent="0.15">
      <c r="A39" s="64" t="s">
        <v>106</v>
      </c>
      <c r="B39" s="65">
        <v>33.549999999999997</v>
      </c>
      <c r="C39" s="66">
        <f t="shared" si="4"/>
        <v>254.32080048514248</v>
      </c>
      <c r="D39" s="100"/>
      <c r="E39" s="66">
        <f t="shared" si="5"/>
        <v>0</v>
      </c>
      <c r="F39" s="65"/>
      <c r="G39" s="66"/>
      <c r="H39" s="62">
        <f>LARGE((C39,E39,G39),1)</f>
        <v>254.32080048514248</v>
      </c>
      <c r="I39" s="102">
        <v>23</v>
      </c>
    </row>
    <row r="40" spans="1:9" x14ac:dyDescent="0.15">
      <c r="A40" s="64" t="s">
        <v>102</v>
      </c>
      <c r="B40" s="65">
        <v>30.52</v>
      </c>
      <c r="C40" s="66">
        <f t="shared" si="4"/>
        <v>231.35233474833234</v>
      </c>
      <c r="D40" s="100"/>
      <c r="E40" s="66">
        <f t="shared" si="5"/>
        <v>0</v>
      </c>
      <c r="F40" s="65"/>
      <c r="G40" s="66"/>
      <c r="H40" s="62">
        <f>LARGE((C40,E40,G40),1)</f>
        <v>231.35233474833234</v>
      </c>
      <c r="I40" s="63">
        <v>24</v>
      </c>
    </row>
    <row r="41" spans="1:9" x14ac:dyDescent="0.15">
      <c r="A41" s="74" t="s">
        <v>86</v>
      </c>
      <c r="B41" s="65">
        <v>24.97</v>
      </c>
      <c r="C41" s="66">
        <f t="shared" si="4"/>
        <v>189.28138265615527</v>
      </c>
      <c r="D41" s="100"/>
      <c r="E41" s="66">
        <f t="shared" si="5"/>
        <v>0</v>
      </c>
      <c r="F41" s="65"/>
      <c r="G41" s="66"/>
      <c r="H41" s="62">
        <f>LARGE((C41,E41,G41),1)</f>
        <v>189.28138265615527</v>
      </c>
      <c r="I41" s="63">
        <v>25</v>
      </c>
    </row>
    <row r="42" spans="1:9" x14ac:dyDescent="0.15">
      <c r="A42" s="64" t="s">
        <v>105</v>
      </c>
      <c r="B42" s="65">
        <v>15.4</v>
      </c>
      <c r="C42" s="66">
        <f t="shared" si="4"/>
        <v>116.737416616131</v>
      </c>
      <c r="D42" s="100"/>
      <c r="E42" s="66">
        <f t="shared" si="5"/>
        <v>0</v>
      </c>
      <c r="F42" s="65"/>
      <c r="G42" s="66"/>
      <c r="H42" s="62">
        <f>LARGE((C42,E42,G42),1)</f>
        <v>116.737416616131</v>
      </c>
      <c r="I42" s="63">
        <v>26</v>
      </c>
    </row>
    <row r="43" spans="1:9" x14ac:dyDescent="0.15">
      <c r="A43" s="64" t="s">
        <v>100</v>
      </c>
      <c r="B43" s="65">
        <v>13.52</v>
      </c>
      <c r="C43" s="66">
        <f t="shared" si="4"/>
        <v>102.48635536688903</v>
      </c>
      <c r="D43" s="100"/>
      <c r="E43" s="66">
        <f t="shared" si="5"/>
        <v>0</v>
      </c>
      <c r="F43" s="65"/>
      <c r="G43" s="66"/>
      <c r="H43" s="62">
        <f>LARGE((C43,E43,G43),1)</f>
        <v>102.48635536688903</v>
      </c>
      <c r="I43" s="102">
        <v>27</v>
      </c>
    </row>
    <row r="44" spans="1:9" x14ac:dyDescent="0.15">
      <c r="A44" s="64" t="s">
        <v>104</v>
      </c>
      <c r="B44" s="65">
        <v>2.64</v>
      </c>
      <c r="C44" s="66">
        <f t="shared" si="4"/>
        <v>20.012128562765316</v>
      </c>
      <c r="D44" s="100"/>
      <c r="E44" s="66">
        <f t="shared" si="5"/>
        <v>0</v>
      </c>
      <c r="F44" s="65"/>
      <c r="G44" s="66"/>
      <c r="H44" s="62">
        <f>LARGE((C44,E44,G44),1)</f>
        <v>20.012128562765316</v>
      </c>
      <c r="I44" s="63">
        <v>28</v>
      </c>
    </row>
    <row r="45" spans="1:9" x14ac:dyDescent="0.15">
      <c r="A45" s="74" t="s">
        <v>129</v>
      </c>
      <c r="B45" s="65">
        <v>0</v>
      </c>
      <c r="C45" s="66">
        <f t="shared" si="4"/>
        <v>0</v>
      </c>
      <c r="D45" s="100"/>
      <c r="E45" s="66">
        <f t="shared" si="5"/>
        <v>0</v>
      </c>
      <c r="F45" s="65"/>
      <c r="G45" s="66"/>
      <c r="H45" s="62">
        <f>LARGE((C45,E45,G45),1)</f>
        <v>0</v>
      </c>
      <c r="I45" s="63" t="s">
        <v>130</v>
      </c>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41">
    <cfRule type="duplicateValues" dxfId="109" priority="2"/>
  </conditionalFormatting>
  <conditionalFormatting sqref="A45">
    <cfRule type="duplicateValues" dxfId="108"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007-F729-1249-B8EB-5E0C12F50F0E}">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23">
        <v>43507</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67.400000000000006</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25</v>
      </c>
    </row>
    <row r="17" spans="1:10" x14ac:dyDescent="0.15">
      <c r="A17" s="74" t="s">
        <v>175</v>
      </c>
      <c r="B17" s="103">
        <v>67.400000000000006</v>
      </c>
      <c r="C17" s="66">
        <f t="shared" ref="C17:C23" si="0">B17/B$15*1000*B$14</f>
        <v>500</v>
      </c>
      <c r="D17" s="65"/>
      <c r="E17" s="66">
        <f t="shared" ref="E17:E23" si="1">D17/D$15*1000*D$14</f>
        <v>0</v>
      </c>
      <c r="F17" s="65"/>
      <c r="G17" s="66"/>
      <c r="H17" s="62">
        <f>LARGE((C17,E17,G17),1)</f>
        <v>500</v>
      </c>
      <c r="I17" s="63">
        <v>1</v>
      </c>
      <c r="J17" s="67"/>
    </row>
    <row r="18" spans="1:10" x14ac:dyDescent="0.15">
      <c r="A18" s="74" t="s">
        <v>82</v>
      </c>
      <c r="B18" s="103">
        <v>63.45</v>
      </c>
      <c r="C18" s="66">
        <f t="shared" si="0"/>
        <v>470.69732937685461</v>
      </c>
      <c r="D18" s="65"/>
      <c r="E18" s="66">
        <f t="shared" si="1"/>
        <v>0</v>
      </c>
      <c r="F18" s="65"/>
      <c r="G18" s="66"/>
      <c r="H18" s="62">
        <f>LARGE((C18,E18,G18),1)</f>
        <v>470.69732937685461</v>
      </c>
      <c r="I18" s="63">
        <v>2</v>
      </c>
      <c r="J18" s="67"/>
    </row>
    <row r="19" spans="1:10" x14ac:dyDescent="0.15">
      <c r="A19" s="75" t="s">
        <v>84</v>
      </c>
      <c r="B19" s="103">
        <v>63.12</v>
      </c>
      <c r="C19" s="101">
        <f t="shared" si="0"/>
        <v>468.24925816023733</v>
      </c>
      <c r="D19" s="100"/>
      <c r="E19" s="101">
        <f t="shared" si="1"/>
        <v>0</v>
      </c>
      <c r="F19" s="65"/>
      <c r="G19" s="101"/>
      <c r="H19" s="62">
        <f>LARGE((C19,E19,G19),1)</f>
        <v>468.24925816023733</v>
      </c>
      <c r="I19" s="102">
        <v>3</v>
      </c>
      <c r="J19" s="67"/>
    </row>
    <row r="20" spans="1:10" x14ac:dyDescent="0.15">
      <c r="A20" s="75" t="s">
        <v>85</v>
      </c>
      <c r="B20" s="103">
        <v>62.12</v>
      </c>
      <c r="C20" s="66">
        <f t="shared" si="0"/>
        <v>460.83086053412461</v>
      </c>
      <c r="D20" s="100"/>
      <c r="E20" s="66">
        <f t="shared" si="1"/>
        <v>0</v>
      </c>
      <c r="F20" s="65"/>
      <c r="G20" s="66"/>
      <c r="H20" s="62">
        <f>LARGE((C20,E20,G20),1)</f>
        <v>460.83086053412461</v>
      </c>
      <c r="I20" s="63">
        <v>4</v>
      </c>
    </row>
    <row r="21" spans="1:10" x14ac:dyDescent="0.15">
      <c r="A21" s="74" t="s">
        <v>81</v>
      </c>
      <c r="B21" s="103">
        <v>60.97</v>
      </c>
      <c r="C21" s="66">
        <f t="shared" si="0"/>
        <v>452.29970326409489</v>
      </c>
      <c r="D21" s="100"/>
      <c r="E21" s="66">
        <f t="shared" si="1"/>
        <v>0</v>
      </c>
      <c r="F21" s="65"/>
      <c r="G21" s="66"/>
      <c r="H21" s="62">
        <f>LARGE((C21,E21,G21),1)</f>
        <v>452.29970326409489</v>
      </c>
      <c r="I21" s="63">
        <v>5</v>
      </c>
    </row>
    <row r="22" spans="1:10" x14ac:dyDescent="0.15">
      <c r="A22" s="75" t="s">
        <v>89</v>
      </c>
      <c r="B22" s="103">
        <v>59.62</v>
      </c>
      <c r="C22" s="66">
        <f t="shared" si="0"/>
        <v>442.28486646884267</v>
      </c>
      <c r="D22" s="100"/>
      <c r="E22" s="66">
        <f t="shared" si="1"/>
        <v>0</v>
      </c>
      <c r="F22" s="65"/>
      <c r="G22" s="66"/>
      <c r="H22" s="62">
        <f>LARGE((C22,E22,G22),1)</f>
        <v>442.28486646884267</v>
      </c>
      <c r="I22" s="63">
        <v>6</v>
      </c>
    </row>
    <row r="23" spans="1:10" x14ac:dyDescent="0.15">
      <c r="A23" s="74" t="s">
        <v>87</v>
      </c>
      <c r="B23" s="103">
        <v>59.21</v>
      </c>
      <c r="C23" s="66">
        <f t="shared" si="0"/>
        <v>439.24332344213644</v>
      </c>
      <c r="D23" s="100"/>
      <c r="E23" s="66">
        <f t="shared" si="1"/>
        <v>0</v>
      </c>
      <c r="F23" s="65"/>
      <c r="G23" s="66"/>
      <c r="H23" s="62">
        <f>LARGE((C23,E23,G23),1)</f>
        <v>439.24332344213644</v>
      </c>
      <c r="I23" s="102">
        <v>7</v>
      </c>
    </row>
    <row r="24" spans="1:10" x14ac:dyDescent="0.15">
      <c r="A24" s="64" t="s">
        <v>92</v>
      </c>
      <c r="B24" s="103">
        <v>59.19</v>
      </c>
      <c r="C24" s="66">
        <f t="shared" ref="C24:C41" si="2">B24/B$15*1000*B$14</f>
        <v>439.09495548961416</v>
      </c>
      <c r="D24" s="100"/>
      <c r="E24" s="66">
        <f t="shared" ref="E24:E41" si="3">D24/D$15*1000*D$14</f>
        <v>0</v>
      </c>
      <c r="F24" s="65"/>
      <c r="G24" s="66"/>
      <c r="H24" s="62">
        <f>LARGE((C24,E24,G24),1)</f>
        <v>439.09495548961416</v>
      </c>
      <c r="I24" s="63">
        <v>8</v>
      </c>
    </row>
    <row r="25" spans="1:10" x14ac:dyDescent="0.15">
      <c r="A25" s="64" t="s">
        <v>91</v>
      </c>
      <c r="B25" s="103">
        <v>57.75</v>
      </c>
      <c r="C25" s="66">
        <f t="shared" si="2"/>
        <v>428.41246290801183</v>
      </c>
      <c r="D25" s="100"/>
      <c r="E25" s="66">
        <f t="shared" si="3"/>
        <v>0</v>
      </c>
      <c r="F25" s="65"/>
      <c r="G25" s="66"/>
      <c r="H25" s="62">
        <f>LARGE((C25,E25,G25),1)</f>
        <v>428.41246290801183</v>
      </c>
      <c r="I25" s="63">
        <v>9</v>
      </c>
    </row>
    <row r="26" spans="1:10" x14ac:dyDescent="0.15">
      <c r="A26" s="64" t="s">
        <v>93</v>
      </c>
      <c r="B26" s="103">
        <v>57.25</v>
      </c>
      <c r="C26" s="66">
        <f t="shared" si="2"/>
        <v>424.70326409495544</v>
      </c>
      <c r="D26" s="100"/>
      <c r="E26" s="66">
        <f t="shared" si="3"/>
        <v>0</v>
      </c>
      <c r="F26" s="65"/>
      <c r="G26" s="66"/>
      <c r="H26" s="62">
        <f>LARGE((C26,E26,G26),1)</f>
        <v>424.70326409495544</v>
      </c>
      <c r="I26" s="63">
        <v>10</v>
      </c>
    </row>
    <row r="27" spans="1:10" x14ac:dyDescent="0.15">
      <c r="A27" s="64" t="s">
        <v>95</v>
      </c>
      <c r="B27" s="103">
        <v>53.66</v>
      </c>
      <c r="C27" s="66">
        <f t="shared" si="2"/>
        <v>398.07121661721061</v>
      </c>
      <c r="D27" s="100"/>
      <c r="E27" s="66">
        <f t="shared" si="3"/>
        <v>0</v>
      </c>
      <c r="F27" s="65"/>
      <c r="G27" s="66"/>
      <c r="H27" s="62">
        <f>LARGE((C27,E27,G27),1)</f>
        <v>398.07121661721061</v>
      </c>
      <c r="I27" s="102">
        <v>11</v>
      </c>
    </row>
    <row r="28" spans="1:10" x14ac:dyDescent="0.15">
      <c r="A28" s="64" t="s">
        <v>94</v>
      </c>
      <c r="B28" s="103">
        <v>53.65</v>
      </c>
      <c r="C28" s="66">
        <f t="shared" si="2"/>
        <v>397.9970326409495</v>
      </c>
      <c r="D28" s="100"/>
      <c r="E28" s="66">
        <f t="shared" si="3"/>
        <v>0</v>
      </c>
      <c r="F28" s="65"/>
      <c r="G28" s="66"/>
      <c r="H28" s="62">
        <f>LARGE((C28,E28,G28),1)</f>
        <v>397.9970326409495</v>
      </c>
      <c r="I28" s="63">
        <v>12</v>
      </c>
    </row>
    <row r="29" spans="1:10" x14ac:dyDescent="0.15">
      <c r="A29" s="74" t="s">
        <v>86</v>
      </c>
      <c r="B29" s="103">
        <v>52.68</v>
      </c>
      <c r="C29" s="66">
        <f t="shared" si="2"/>
        <v>390.80118694362017</v>
      </c>
      <c r="D29" s="100"/>
      <c r="E29" s="66">
        <f t="shared" si="3"/>
        <v>0</v>
      </c>
      <c r="F29" s="65"/>
      <c r="G29" s="66"/>
      <c r="H29" s="62">
        <f>LARGE((C29,E29,G29),1)</f>
        <v>390.80118694362017</v>
      </c>
      <c r="I29" s="63">
        <v>13</v>
      </c>
    </row>
    <row r="30" spans="1:10" x14ac:dyDescent="0.15">
      <c r="A30" s="74" t="s">
        <v>88</v>
      </c>
      <c r="B30" s="103">
        <v>51.72</v>
      </c>
      <c r="C30" s="66">
        <f t="shared" si="2"/>
        <v>383.67952522255189</v>
      </c>
      <c r="D30" s="100"/>
      <c r="E30" s="66">
        <f t="shared" si="3"/>
        <v>0</v>
      </c>
      <c r="F30" s="65"/>
      <c r="G30" s="66"/>
      <c r="H30" s="62">
        <f>LARGE((C30,E30,G30),1)</f>
        <v>383.67952522255189</v>
      </c>
      <c r="I30" s="63">
        <v>14</v>
      </c>
    </row>
    <row r="31" spans="1:10" x14ac:dyDescent="0.15">
      <c r="A31" s="64" t="s">
        <v>98</v>
      </c>
      <c r="B31" s="103">
        <v>50.92</v>
      </c>
      <c r="C31" s="66">
        <f t="shared" si="2"/>
        <v>377.74480712166172</v>
      </c>
      <c r="D31" s="100"/>
      <c r="E31" s="66">
        <f t="shared" si="3"/>
        <v>0</v>
      </c>
      <c r="F31" s="65"/>
      <c r="G31" s="66"/>
      <c r="H31" s="62">
        <f>LARGE((C31,E31,G31),1)</f>
        <v>377.74480712166172</v>
      </c>
      <c r="I31" s="102">
        <v>15</v>
      </c>
    </row>
    <row r="32" spans="1:10" x14ac:dyDescent="0.15">
      <c r="A32" s="64" t="s">
        <v>96</v>
      </c>
      <c r="B32" s="103">
        <v>49.92</v>
      </c>
      <c r="C32" s="66">
        <f t="shared" si="2"/>
        <v>370.32640949554894</v>
      </c>
      <c r="D32" s="100"/>
      <c r="E32" s="66">
        <f t="shared" si="3"/>
        <v>0</v>
      </c>
      <c r="F32" s="65"/>
      <c r="G32" s="66"/>
      <c r="H32" s="62">
        <f>LARGE((C32,E32,G32),1)</f>
        <v>370.32640949554894</v>
      </c>
      <c r="I32" s="63">
        <v>16</v>
      </c>
    </row>
    <row r="33" spans="1:9" x14ac:dyDescent="0.15">
      <c r="A33" s="64" t="s">
        <v>99</v>
      </c>
      <c r="B33" s="103">
        <v>46.98</v>
      </c>
      <c r="C33" s="66">
        <f t="shared" si="2"/>
        <v>348.51632047477739</v>
      </c>
      <c r="D33" s="100"/>
      <c r="E33" s="66">
        <f t="shared" si="3"/>
        <v>0</v>
      </c>
      <c r="F33" s="65"/>
      <c r="G33" s="66"/>
      <c r="H33" s="62">
        <f>LARGE((C33,E33,G33),1)</f>
        <v>348.51632047477739</v>
      </c>
      <c r="I33" s="63">
        <v>17</v>
      </c>
    </row>
    <row r="34" spans="1:9" x14ac:dyDescent="0.15">
      <c r="A34" s="64" t="s">
        <v>103</v>
      </c>
      <c r="B34" s="103">
        <v>46.81</v>
      </c>
      <c r="C34" s="66">
        <f t="shared" si="2"/>
        <v>347.25519287833828</v>
      </c>
      <c r="D34" s="100"/>
      <c r="E34" s="66">
        <f t="shared" si="3"/>
        <v>0</v>
      </c>
      <c r="F34" s="65"/>
      <c r="G34" s="66"/>
      <c r="H34" s="62">
        <f>LARGE((C34,E34,G34),1)</f>
        <v>347.25519287833828</v>
      </c>
      <c r="I34" s="63">
        <v>18</v>
      </c>
    </row>
    <row r="35" spans="1:9" x14ac:dyDescent="0.15">
      <c r="A35" s="64" t="s">
        <v>101</v>
      </c>
      <c r="B35" s="103">
        <v>46.77</v>
      </c>
      <c r="C35" s="66">
        <f t="shared" si="2"/>
        <v>346.95845697329378</v>
      </c>
      <c r="D35" s="100"/>
      <c r="E35" s="66">
        <f t="shared" si="3"/>
        <v>0</v>
      </c>
      <c r="F35" s="65"/>
      <c r="G35" s="66"/>
      <c r="H35" s="62">
        <f>LARGE((C35,E35,G35),1)</f>
        <v>346.95845697329378</v>
      </c>
      <c r="I35" s="102">
        <v>19</v>
      </c>
    </row>
    <row r="36" spans="1:9" x14ac:dyDescent="0.15">
      <c r="A36" s="64" t="s">
        <v>107</v>
      </c>
      <c r="B36" s="103">
        <v>40.83</v>
      </c>
      <c r="C36" s="66">
        <f t="shared" si="2"/>
        <v>302.89317507418394</v>
      </c>
      <c r="D36" s="100"/>
      <c r="E36" s="66">
        <f t="shared" si="3"/>
        <v>0</v>
      </c>
      <c r="F36" s="65"/>
      <c r="G36" s="66"/>
      <c r="H36" s="62">
        <f>LARGE((C36,E36,G36),1)</f>
        <v>302.89317507418394</v>
      </c>
      <c r="I36" s="63">
        <v>20</v>
      </c>
    </row>
    <row r="37" spans="1:9" x14ac:dyDescent="0.15">
      <c r="A37" s="64" t="s">
        <v>105</v>
      </c>
      <c r="B37" s="103">
        <v>36.71</v>
      </c>
      <c r="C37" s="101">
        <f t="shared" si="2"/>
        <v>272.32937685459939</v>
      </c>
      <c r="D37" s="100"/>
      <c r="E37" s="101">
        <f t="shared" si="3"/>
        <v>0</v>
      </c>
      <c r="F37" s="100"/>
      <c r="G37" s="101"/>
      <c r="H37" s="62">
        <f>LARGE((C37,E37,G37),1)</f>
        <v>272.32937685459939</v>
      </c>
      <c r="I37" s="63">
        <v>21</v>
      </c>
    </row>
    <row r="38" spans="1:9" x14ac:dyDescent="0.15">
      <c r="A38" s="64" t="s">
        <v>106</v>
      </c>
      <c r="B38" s="103">
        <v>35.9</v>
      </c>
      <c r="C38" s="66">
        <f t="shared" si="2"/>
        <v>266.320474777448</v>
      </c>
      <c r="D38" s="100"/>
      <c r="E38" s="66">
        <f t="shared" si="3"/>
        <v>0</v>
      </c>
      <c r="F38" s="65"/>
      <c r="G38" s="66"/>
      <c r="H38" s="62">
        <f>LARGE((C38,E38,G38),1)</f>
        <v>266.320474777448</v>
      </c>
      <c r="I38" s="63">
        <v>22</v>
      </c>
    </row>
    <row r="39" spans="1:9" x14ac:dyDescent="0.15">
      <c r="A39" s="64" t="s">
        <v>100</v>
      </c>
      <c r="B39" s="103">
        <v>33.9</v>
      </c>
      <c r="C39" s="66">
        <f t="shared" si="2"/>
        <v>251.48367952522256</v>
      </c>
      <c r="D39" s="100"/>
      <c r="E39" s="66">
        <f t="shared" si="3"/>
        <v>0</v>
      </c>
      <c r="F39" s="65"/>
      <c r="G39" s="66"/>
      <c r="H39" s="62">
        <f>LARGE((C39,E39,G39),1)</f>
        <v>251.48367952522256</v>
      </c>
      <c r="I39" s="102">
        <v>23</v>
      </c>
    </row>
    <row r="40" spans="1:9" x14ac:dyDescent="0.15">
      <c r="A40" s="64" t="s">
        <v>104</v>
      </c>
      <c r="B40" s="103">
        <v>33.130000000000003</v>
      </c>
      <c r="C40" s="66">
        <f t="shared" si="2"/>
        <v>245.77151335311572</v>
      </c>
      <c r="D40" s="100"/>
      <c r="E40" s="66">
        <f t="shared" si="3"/>
        <v>0</v>
      </c>
      <c r="F40" s="65"/>
      <c r="G40" s="66"/>
      <c r="H40" s="62">
        <f>LARGE((C40,E40,G40),1)</f>
        <v>245.77151335311572</v>
      </c>
      <c r="I40" s="63">
        <v>24</v>
      </c>
    </row>
    <row r="41" spans="1:9" x14ac:dyDescent="0.15">
      <c r="A41" s="64" t="s">
        <v>102</v>
      </c>
      <c r="B41" s="103">
        <v>0</v>
      </c>
      <c r="C41" s="66">
        <f t="shared" si="2"/>
        <v>0</v>
      </c>
      <c r="D41" s="100"/>
      <c r="E41" s="66">
        <f t="shared" si="3"/>
        <v>0</v>
      </c>
      <c r="F41" s="65"/>
      <c r="G41" s="66"/>
      <c r="H41" s="62">
        <f>LARGE((C41,E41,G41),1)</f>
        <v>0</v>
      </c>
      <c r="I41" s="63" t="s">
        <v>130</v>
      </c>
    </row>
    <row r="42" spans="1:9" x14ac:dyDescent="0.15">
      <c r="C42"/>
    </row>
    <row r="43" spans="1:9" x14ac:dyDescent="0.15">
      <c r="C43"/>
    </row>
    <row r="44" spans="1:9" x14ac:dyDescent="0.15">
      <c r="C44"/>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29">
    <cfRule type="duplicateValues" dxfId="107" priority="2"/>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AED-9EAE-524C-9D55-849696B2B3B3}">
  <dimension ref="A1:J30"/>
  <sheetViews>
    <sheetView workbookViewId="0">
      <selection activeCell="D14" sqref="D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323">
        <v>43503</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79.44</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64</v>
      </c>
    </row>
    <row r="17" spans="1:9" x14ac:dyDescent="0.15">
      <c r="A17" s="75" t="s">
        <v>55</v>
      </c>
      <c r="B17" s="65">
        <v>47.94</v>
      </c>
      <c r="C17" s="66">
        <f>B17/B$15*1000*B$14</f>
        <v>754.34290030211469</v>
      </c>
      <c r="D17" s="65"/>
      <c r="E17" s="66"/>
      <c r="F17" s="65"/>
      <c r="G17" s="66"/>
      <c r="H17" s="62">
        <f>LARGE((C17,E17,G17),1)</f>
        <v>754.34290030211469</v>
      </c>
      <c r="I17" s="63">
        <v>44</v>
      </c>
    </row>
    <row r="18" spans="1:9" x14ac:dyDescent="0.15">
      <c r="A18" s="74" t="s">
        <v>56</v>
      </c>
      <c r="B18" s="77">
        <v>47.81</v>
      </c>
      <c r="C18" s="66">
        <f>B18/B$15*1000*B$14</f>
        <v>752.29733131923467</v>
      </c>
      <c r="D18" s="65"/>
      <c r="E18" s="66">
        <f>D18/D$15*1000*D$14</f>
        <v>0</v>
      </c>
      <c r="F18" s="65"/>
      <c r="G18" s="66"/>
      <c r="H18" s="62">
        <f>LARGE((C18,E18,G18),1)</f>
        <v>752.29733131923467</v>
      </c>
      <c r="I18" s="63">
        <v>45</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6"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2EF-F444-BA4B-A135-BB0A8D970676}">
  <dimension ref="A1:J30"/>
  <sheetViews>
    <sheetView workbookViewId="0">
      <selection activeCell="H17" sqref="H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323">
        <v>43504</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30</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61</v>
      </c>
    </row>
    <row r="17" spans="1:9" x14ac:dyDescent="0.15">
      <c r="A17" s="75" t="s">
        <v>55</v>
      </c>
      <c r="B17" s="65">
        <v>12.48</v>
      </c>
      <c r="C17" s="66">
        <f>B17/B$15*1000*B$14</f>
        <v>520.00000000000011</v>
      </c>
      <c r="D17" s="65"/>
      <c r="E17" s="66"/>
      <c r="F17" s="65"/>
      <c r="G17" s="66"/>
      <c r="H17" s="62">
        <f>LARGE((C17,E17,G17),1)</f>
        <v>520.00000000000011</v>
      </c>
      <c r="I17" s="63">
        <v>23</v>
      </c>
    </row>
    <row r="18" spans="1:9" x14ac:dyDescent="0.15">
      <c r="A18" s="74" t="s">
        <v>56</v>
      </c>
      <c r="B18" s="77">
        <v>2</v>
      </c>
      <c r="C18" s="66">
        <f>B18/B$15*1000*B$14</f>
        <v>83.333333333333343</v>
      </c>
      <c r="D18" s="65"/>
      <c r="E18" s="66">
        <f>D18/D$15*1000*D$14</f>
        <v>0</v>
      </c>
      <c r="F18" s="65"/>
      <c r="G18" s="66"/>
      <c r="H18" s="62">
        <f>LARGE((C18,E18,G18),1)</f>
        <v>83.333333333333343</v>
      </c>
      <c r="I18" s="63">
        <v>54</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FF86-CCB4-664F-8540-1D1C0136D593}">
  <dimension ref="A1:I51"/>
  <sheetViews>
    <sheetView workbookViewId="0">
      <selection activeCell="F19" sqref="F19"/>
    </sheetView>
  </sheetViews>
  <sheetFormatPr baseColWidth="10" defaultColWidth="10.6640625" defaultRowHeight="14" x14ac:dyDescent="0.15"/>
  <cols>
    <col min="1" max="1" width="20.5" customWidth="1"/>
    <col min="2" max="7" width="10.5" customWidth="1"/>
    <col min="8" max="8" width="8.6640625" customWidth="1"/>
    <col min="9" max="9" width="9.1640625" customWidth="1"/>
    <col min="13" max="13" width="24.6640625" customWidth="1"/>
  </cols>
  <sheetData>
    <row r="1" spans="1:9" ht="15" customHeight="1" x14ac:dyDescent="0.15">
      <c r="A1" s="320"/>
      <c r="B1" s="56"/>
      <c r="C1" s="56"/>
      <c r="D1" s="56"/>
      <c r="E1" s="56"/>
      <c r="F1" s="56"/>
      <c r="G1" s="56"/>
      <c r="H1" s="56"/>
      <c r="I1" s="32"/>
    </row>
    <row r="2" spans="1:9" ht="15" customHeight="1" x14ac:dyDescent="0.15">
      <c r="A2" s="320"/>
      <c r="B2" s="322" t="s">
        <v>35</v>
      </c>
      <c r="C2" s="322"/>
      <c r="D2" s="322"/>
      <c r="E2" s="56"/>
      <c r="F2" s="56"/>
      <c r="G2" s="56"/>
      <c r="H2" s="56"/>
      <c r="I2" s="32"/>
    </row>
    <row r="3" spans="1:9" ht="15" customHeight="1" x14ac:dyDescent="0.15">
      <c r="A3" s="320"/>
      <c r="B3" s="56"/>
      <c r="C3" s="56"/>
      <c r="D3" s="56"/>
      <c r="E3" s="56"/>
      <c r="F3" s="56"/>
      <c r="G3" s="56"/>
      <c r="H3" s="56"/>
      <c r="I3" s="32"/>
    </row>
    <row r="4" spans="1:9" ht="15" customHeight="1" x14ac:dyDescent="0.15">
      <c r="A4" s="320"/>
      <c r="B4" s="322" t="s">
        <v>155</v>
      </c>
      <c r="C4" s="322"/>
      <c r="D4" s="322"/>
      <c r="E4" s="56"/>
      <c r="F4" s="56"/>
      <c r="G4" s="56"/>
      <c r="H4" s="56"/>
      <c r="I4" s="32"/>
    </row>
    <row r="5" spans="1:9" ht="15" customHeight="1" x14ac:dyDescent="0.15">
      <c r="A5" s="320"/>
      <c r="B5" s="56"/>
      <c r="C5" s="56"/>
      <c r="D5" s="56"/>
      <c r="E5" s="56"/>
      <c r="F5" s="56"/>
      <c r="G5" s="56"/>
      <c r="H5" s="56"/>
      <c r="I5" s="32"/>
    </row>
    <row r="6" spans="1:9" ht="15" customHeight="1" x14ac:dyDescent="0.15">
      <c r="A6" s="320"/>
      <c r="B6" s="105"/>
      <c r="C6" s="56"/>
      <c r="D6" s="56"/>
      <c r="E6" s="56"/>
      <c r="F6" s="56"/>
      <c r="G6" s="56"/>
      <c r="H6" s="56"/>
      <c r="I6" s="32"/>
    </row>
    <row r="7" spans="1:9" ht="15" customHeight="1" x14ac:dyDescent="0.15">
      <c r="A7" s="320"/>
      <c r="B7" s="56"/>
      <c r="C7" s="56"/>
      <c r="D7" s="56"/>
      <c r="E7" s="56"/>
      <c r="F7" s="56"/>
      <c r="G7" s="56"/>
      <c r="H7" s="56"/>
      <c r="I7" s="32"/>
    </row>
    <row r="8" spans="1:9" ht="15" customHeight="1" x14ac:dyDescent="0.15">
      <c r="A8" s="33" t="s">
        <v>10</v>
      </c>
      <c r="B8" s="34" t="s">
        <v>152</v>
      </c>
      <c r="C8" s="34"/>
      <c r="D8" s="55"/>
      <c r="E8" s="55"/>
      <c r="F8" s="55"/>
      <c r="G8" s="55"/>
      <c r="H8" s="55"/>
      <c r="I8" s="32"/>
    </row>
    <row r="9" spans="1:9" ht="15" customHeight="1" x14ac:dyDescent="0.15">
      <c r="A9" s="33" t="s">
        <v>0</v>
      </c>
      <c r="B9" s="34" t="s">
        <v>153</v>
      </c>
      <c r="C9" s="34"/>
      <c r="D9" s="55"/>
      <c r="E9" s="55"/>
      <c r="F9" s="55"/>
      <c r="G9" s="55"/>
      <c r="H9" s="55"/>
      <c r="I9" s="32"/>
    </row>
    <row r="10" spans="1:9" ht="15" customHeight="1" x14ac:dyDescent="0.15">
      <c r="A10" s="33" t="s">
        <v>12</v>
      </c>
      <c r="B10" s="60">
        <v>43514</v>
      </c>
      <c r="C10" s="111"/>
      <c r="D10" s="36"/>
      <c r="E10" s="36"/>
      <c r="F10" s="36"/>
      <c r="G10" s="36"/>
      <c r="H10" s="36"/>
      <c r="I10" s="32"/>
    </row>
    <row r="11" spans="1:9" ht="15" customHeight="1" x14ac:dyDescent="0.15">
      <c r="A11" s="33" t="s">
        <v>30</v>
      </c>
      <c r="B11" s="34" t="s">
        <v>154</v>
      </c>
      <c r="C11" s="56"/>
      <c r="D11" s="56"/>
      <c r="E11" s="56"/>
      <c r="F11" s="56"/>
      <c r="G11" s="56"/>
      <c r="H11" s="56"/>
      <c r="I11" s="32"/>
    </row>
    <row r="12" spans="1:9" ht="15" customHeight="1" x14ac:dyDescent="0.15">
      <c r="A12" s="33" t="s">
        <v>14</v>
      </c>
      <c r="B12" s="55" t="s">
        <v>64</v>
      </c>
      <c r="C12" s="56"/>
      <c r="D12" s="56"/>
      <c r="E12" s="56"/>
      <c r="F12" s="56"/>
      <c r="G12" s="56"/>
      <c r="H12" s="56"/>
      <c r="I12" s="32"/>
    </row>
    <row r="13" spans="1:9" ht="15" customHeight="1" x14ac:dyDescent="0.15">
      <c r="A13" s="55" t="s">
        <v>11</v>
      </c>
      <c r="B13" s="112" t="s">
        <v>156</v>
      </c>
      <c r="C13" s="112" t="s">
        <v>157</v>
      </c>
      <c r="D13" s="112" t="s">
        <v>1</v>
      </c>
      <c r="E13" s="114"/>
      <c r="F13" s="114"/>
      <c r="G13" s="114"/>
      <c r="H13" s="40"/>
      <c r="I13" s="41" t="s">
        <v>21</v>
      </c>
    </row>
    <row r="14" spans="1:9" ht="15" customHeight="1" x14ac:dyDescent="0.15">
      <c r="A14" s="55" t="s">
        <v>158</v>
      </c>
      <c r="B14" s="42"/>
      <c r="C14" s="44"/>
      <c r="D14" s="44"/>
      <c r="E14" s="44"/>
      <c r="F14" s="44"/>
      <c r="G14" s="44"/>
      <c r="H14" s="43">
        <v>30</v>
      </c>
      <c r="I14" s="46" t="s">
        <v>22</v>
      </c>
    </row>
    <row r="15" spans="1:9" ht="15" customHeight="1" x14ac:dyDescent="0.15">
      <c r="A15" s="55"/>
      <c r="B15" s="47"/>
      <c r="C15" s="49"/>
      <c r="D15" s="49"/>
      <c r="E15" s="49"/>
      <c r="F15" s="49"/>
      <c r="G15" s="49"/>
      <c r="H15" s="48"/>
      <c r="I15" s="46" t="s">
        <v>23</v>
      </c>
    </row>
    <row r="16" spans="1:9" ht="15" customHeight="1" x14ac:dyDescent="0.15">
      <c r="A16" s="55"/>
      <c r="B16" s="50" t="s">
        <v>4</v>
      </c>
      <c r="C16" s="51" t="s">
        <v>4</v>
      </c>
      <c r="D16" s="51" t="s">
        <v>4</v>
      </c>
      <c r="E16" s="51"/>
      <c r="F16" s="51"/>
      <c r="G16" s="51"/>
      <c r="H16" s="52" t="s">
        <v>159</v>
      </c>
      <c r="I16" s="53">
        <v>16</v>
      </c>
    </row>
    <row r="17" spans="1:9" ht="15" customHeight="1" x14ac:dyDescent="0.15">
      <c r="A17" s="109" t="s">
        <v>138</v>
      </c>
      <c r="B17" s="65"/>
      <c r="C17" s="65"/>
      <c r="D17" s="65"/>
      <c r="E17" s="65"/>
      <c r="F17" s="65"/>
      <c r="G17" s="65"/>
      <c r="H17" s="113">
        <v>30</v>
      </c>
      <c r="I17" s="63" t="s">
        <v>160</v>
      </c>
    </row>
    <row r="18" spans="1:9" ht="15" customHeight="1" x14ac:dyDescent="0.15">
      <c r="A18" s="109" t="s">
        <v>140</v>
      </c>
      <c r="B18" s="65"/>
      <c r="C18" s="65"/>
      <c r="D18" s="65"/>
      <c r="E18" s="65"/>
      <c r="F18" s="65"/>
      <c r="G18" s="65"/>
      <c r="H18" s="113">
        <v>30</v>
      </c>
      <c r="I18" s="63" t="s">
        <v>160</v>
      </c>
    </row>
    <row r="19" spans="1:9" ht="15" customHeight="1" x14ac:dyDescent="0.15">
      <c r="A19" s="109" t="s">
        <v>141</v>
      </c>
      <c r="B19" s="65"/>
      <c r="C19" s="65"/>
      <c r="D19" s="65"/>
      <c r="E19" s="65"/>
      <c r="F19" s="65"/>
      <c r="G19" s="65"/>
      <c r="H19" s="113">
        <v>30</v>
      </c>
      <c r="I19" s="63" t="s">
        <v>160</v>
      </c>
    </row>
    <row r="20" spans="1:9" ht="15" customHeight="1" x14ac:dyDescent="0.15">
      <c r="A20" s="109" t="s">
        <v>142</v>
      </c>
      <c r="B20" s="65"/>
      <c r="C20" s="65"/>
      <c r="D20" s="65"/>
      <c r="E20" s="65"/>
      <c r="F20" s="65"/>
      <c r="G20" s="65"/>
      <c r="H20" s="113">
        <v>30</v>
      </c>
      <c r="I20" s="63" t="s">
        <v>160</v>
      </c>
    </row>
    <row r="21" spans="1:9" ht="15" customHeight="1" x14ac:dyDescent="0.15">
      <c r="A21" s="109" t="s">
        <v>143</v>
      </c>
      <c r="B21" s="65"/>
      <c r="C21" s="65"/>
      <c r="D21" s="65"/>
      <c r="E21" s="65"/>
      <c r="F21" s="65"/>
      <c r="G21" s="65"/>
      <c r="H21" s="113">
        <v>30</v>
      </c>
      <c r="I21" s="63" t="s">
        <v>160</v>
      </c>
    </row>
    <row r="22" spans="1:9" ht="15" customHeight="1" x14ac:dyDescent="0.15">
      <c r="A22" s="109" t="s">
        <v>144</v>
      </c>
      <c r="B22" s="65"/>
      <c r="C22" s="65"/>
      <c r="D22" s="65"/>
      <c r="E22" s="65"/>
      <c r="F22" s="65"/>
      <c r="G22" s="65"/>
      <c r="H22" s="113">
        <v>30</v>
      </c>
      <c r="I22" s="63" t="s">
        <v>160</v>
      </c>
    </row>
    <row r="23" spans="1:9" ht="15" customHeight="1" x14ac:dyDescent="0.15">
      <c r="A23" s="109" t="s">
        <v>145</v>
      </c>
      <c r="B23" s="65"/>
      <c r="C23" s="65"/>
      <c r="D23" s="65"/>
      <c r="E23" s="65"/>
      <c r="F23" s="65"/>
      <c r="G23" s="65"/>
      <c r="H23" s="113">
        <v>30</v>
      </c>
      <c r="I23" s="63" t="s">
        <v>160</v>
      </c>
    </row>
    <row r="24" spans="1:9" ht="15" customHeight="1" x14ac:dyDescent="0.15">
      <c r="A24" s="109" t="s">
        <v>146</v>
      </c>
      <c r="B24" s="65"/>
      <c r="C24" s="65"/>
      <c r="D24" s="65"/>
      <c r="E24" s="65"/>
      <c r="F24" s="65"/>
      <c r="G24" s="65"/>
      <c r="H24" s="113">
        <v>30</v>
      </c>
      <c r="I24" s="63" t="s">
        <v>160</v>
      </c>
    </row>
    <row r="25" spans="1:9" ht="15" customHeight="1" x14ac:dyDescent="0.15">
      <c r="A25" s="109" t="s">
        <v>147</v>
      </c>
      <c r="B25" s="65"/>
      <c r="C25" s="65"/>
      <c r="D25" s="65"/>
      <c r="E25" s="65"/>
      <c r="F25" s="65"/>
      <c r="G25" s="65"/>
      <c r="H25" s="113">
        <v>30</v>
      </c>
      <c r="I25" s="63" t="s">
        <v>160</v>
      </c>
    </row>
    <row r="26" spans="1:9" ht="15" customHeight="1" x14ac:dyDescent="0.15">
      <c r="A26" s="109" t="s">
        <v>148</v>
      </c>
      <c r="B26" s="65"/>
      <c r="C26" s="65"/>
      <c r="D26" s="65"/>
      <c r="E26" s="65"/>
      <c r="F26" s="65"/>
      <c r="G26" s="65"/>
      <c r="H26" s="113">
        <v>30</v>
      </c>
      <c r="I26" s="63" t="s">
        <v>160</v>
      </c>
    </row>
    <row r="27" spans="1:9" ht="15" customHeight="1" x14ac:dyDescent="0.15">
      <c r="A27" s="109" t="s">
        <v>149</v>
      </c>
      <c r="B27" s="65"/>
      <c r="C27" s="65"/>
      <c r="D27" s="65"/>
      <c r="E27" s="65"/>
      <c r="F27" s="65"/>
      <c r="G27" s="65"/>
      <c r="H27" s="113">
        <v>30</v>
      </c>
      <c r="I27" s="63" t="s">
        <v>160</v>
      </c>
    </row>
    <row r="28" spans="1:9" ht="15" customHeight="1" x14ac:dyDescent="0.15">
      <c r="A28" s="109" t="s">
        <v>150</v>
      </c>
      <c r="B28" s="65"/>
      <c r="C28" s="65"/>
      <c r="D28" s="65"/>
      <c r="E28" s="65"/>
      <c r="F28" s="65"/>
      <c r="G28" s="65"/>
      <c r="H28" s="113">
        <v>30</v>
      </c>
      <c r="I28" s="63" t="s">
        <v>160</v>
      </c>
    </row>
    <row r="29" spans="1:9" ht="15" customHeight="1" x14ac:dyDescent="0.15">
      <c r="A29" s="109" t="s">
        <v>151</v>
      </c>
      <c r="B29" s="65"/>
      <c r="C29" s="65"/>
      <c r="D29" s="65"/>
      <c r="E29" s="65"/>
      <c r="F29" s="65"/>
      <c r="G29" s="65"/>
      <c r="H29" s="113">
        <v>30</v>
      </c>
      <c r="I29" s="63" t="s">
        <v>160</v>
      </c>
    </row>
    <row r="30" spans="1:9" ht="15" customHeight="1" x14ac:dyDescent="0.15">
      <c r="A30" s="109"/>
      <c r="B30" s="65"/>
      <c r="C30" s="65"/>
      <c r="D30" s="65"/>
      <c r="E30" s="65"/>
      <c r="F30" s="65"/>
      <c r="G30" s="65"/>
      <c r="H30" s="113">
        <v>30</v>
      </c>
      <c r="I30" s="63" t="s">
        <v>160</v>
      </c>
    </row>
    <row r="31" spans="1:9" ht="15" customHeight="1" x14ac:dyDescent="0.15">
      <c r="A31" s="109"/>
      <c r="B31" s="65"/>
      <c r="C31" s="65"/>
      <c r="D31" s="65"/>
      <c r="E31" s="65"/>
      <c r="F31" s="65"/>
      <c r="G31" s="65"/>
      <c r="H31" s="113">
        <v>30</v>
      </c>
      <c r="I31" s="63" t="s">
        <v>160</v>
      </c>
    </row>
    <row r="32" spans="1:9" ht="15" customHeight="1" x14ac:dyDescent="0.15">
      <c r="A32" s="109"/>
      <c r="B32" s="65"/>
      <c r="C32" s="65"/>
      <c r="D32" s="65"/>
      <c r="E32" s="65"/>
      <c r="F32" s="65"/>
      <c r="G32" s="65"/>
      <c r="H32" s="113">
        <v>30</v>
      </c>
      <c r="I32" s="63" t="s">
        <v>160</v>
      </c>
    </row>
    <row r="33" spans="1:9" ht="15" customHeight="1" x14ac:dyDescent="0.15">
      <c r="A33" s="109"/>
      <c r="B33" s="65"/>
      <c r="C33" s="65"/>
      <c r="D33" s="65"/>
      <c r="E33" s="65"/>
      <c r="F33" s="65"/>
      <c r="G33" s="65"/>
      <c r="H33" s="113">
        <v>30</v>
      </c>
      <c r="I33" s="63" t="s">
        <v>160</v>
      </c>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17:A29">
    <cfRule type="duplicateValues" dxfId="104" priority="1"/>
    <cfRule type="duplicateValues" dxfId="103" priority="2"/>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306B-359D-4E42-AD07-DF78A44AC0CA}">
  <dimension ref="A1:I51"/>
  <sheetViews>
    <sheetView workbookViewId="0">
      <selection activeCell="A17" sqref="A17"/>
    </sheetView>
  </sheetViews>
  <sheetFormatPr baseColWidth="10" defaultColWidth="10.6640625" defaultRowHeight="14" x14ac:dyDescent="0.15"/>
  <cols>
    <col min="1" max="1" width="20.5" style="118" customWidth="1"/>
    <col min="2" max="7" width="10.5" style="118" customWidth="1"/>
    <col min="8" max="8" width="8.6640625" style="118" customWidth="1"/>
    <col min="9" max="9" width="9.1640625" style="118" customWidth="1"/>
    <col min="10" max="12" width="10.6640625" style="118"/>
    <col min="13" max="13" width="24.6640625" style="118" customWidth="1"/>
    <col min="14" max="16384" width="10.6640625" style="118"/>
  </cols>
  <sheetData>
    <row r="1" spans="1:9" ht="15" customHeight="1" x14ac:dyDescent="0.15">
      <c r="A1" s="324"/>
      <c r="B1" s="116"/>
      <c r="C1" s="116"/>
      <c r="D1" s="116"/>
      <c r="E1" s="116"/>
      <c r="F1" s="116"/>
      <c r="G1" s="116"/>
      <c r="H1" s="116"/>
      <c r="I1" s="117"/>
    </row>
    <row r="2" spans="1:9" ht="15" customHeight="1" x14ac:dyDescent="0.15">
      <c r="A2" s="324"/>
      <c r="B2" s="325" t="s">
        <v>35</v>
      </c>
      <c r="C2" s="325"/>
      <c r="D2" s="325"/>
      <c r="E2" s="116"/>
      <c r="F2" s="116"/>
      <c r="G2" s="116"/>
      <c r="H2" s="116"/>
      <c r="I2" s="117"/>
    </row>
    <row r="3" spans="1:9" ht="15" customHeight="1" x14ac:dyDescent="0.15">
      <c r="A3" s="324"/>
      <c r="B3" s="116"/>
      <c r="C3" s="116"/>
      <c r="D3" s="116"/>
      <c r="E3" s="116"/>
      <c r="F3" s="116"/>
      <c r="G3" s="116"/>
      <c r="H3" s="116"/>
      <c r="I3" s="117"/>
    </row>
    <row r="4" spans="1:9" ht="15" customHeight="1" x14ac:dyDescent="0.15">
      <c r="A4" s="324"/>
      <c r="B4" s="325" t="s">
        <v>155</v>
      </c>
      <c r="C4" s="325"/>
      <c r="D4" s="325"/>
      <c r="E4" s="116"/>
      <c r="F4" s="116"/>
      <c r="G4" s="116"/>
      <c r="H4" s="116"/>
      <c r="I4" s="117"/>
    </row>
    <row r="5" spans="1:9" ht="15" customHeight="1" x14ac:dyDescent="0.15">
      <c r="A5" s="324"/>
      <c r="B5" s="116"/>
      <c r="C5" s="116"/>
      <c r="D5" s="116"/>
      <c r="E5" s="116"/>
      <c r="F5" s="116"/>
      <c r="G5" s="116"/>
      <c r="H5" s="116"/>
      <c r="I5" s="117"/>
    </row>
    <row r="6" spans="1:9" ht="15" customHeight="1" x14ac:dyDescent="0.15">
      <c r="A6" s="324"/>
      <c r="B6" s="119"/>
      <c r="C6" s="116"/>
      <c r="D6" s="116"/>
      <c r="E6" s="116"/>
      <c r="F6" s="116"/>
      <c r="G6" s="116"/>
      <c r="H6" s="116"/>
      <c r="I6" s="117"/>
    </row>
    <row r="7" spans="1:9" ht="15" customHeight="1" x14ac:dyDescent="0.15">
      <c r="A7" s="324"/>
      <c r="B7" s="116"/>
      <c r="C7" s="116"/>
      <c r="D7" s="116"/>
      <c r="E7" s="116"/>
      <c r="F7" s="116"/>
      <c r="G7" s="116"/>
      <c r="H7" s="116"/>
      <c r="I7" s="117"/>
    </row>
    <row r="8" spans="1:9" ht="15" customHeight="1" x14ac:dyDescent="0.15">
      <c r="A8" s="120" t="s">
        <v>10</v>
      </c>
      <c r="B8" s="121" t="s">
        <v>152</v>
      </c>
      <c r="C8" s="121"/>
      <c r="D8" s="115"/>
      <c r="E8" s="115"/>
      <c r="F8" s="115"/>
      <c r="G8" s="115"/>
      <c r="H8" s="115"/>
      <c r="I8" s="117"/>
    </row>
    <row r="9" spans="1:9" ht="15" customHeight="1" x14ac:dyDescent="0.15">
      <c r="A9" s="120" t="s">
        <v>0</v>
      </c>
      <c r="B9" s="121" t="s">
        <v>161</v>
      </c>
      <c r="C9" s="121"/>
      <c r="D9" s="115"/>
      <c r="E9" s="115"/>
      <c r="F9" s="115"/>
      <c r="G9" s="115"/>
      <c r="H9" s="115"/>
      <c r="I9" s="117"/>
    </row>
    <row r="10" spans="1:9" ht="15" customHeight="1" x14ac:dyDescent="0.15">
      <c r="A10" s="120" t="s">
        <v>12</v>
      </c>
      <c r="B10" s="122">
        <v>43514</v>
      </c>
      <c r="C10" s="123"/>
      <c r="D10" s="124"/>
      <c r="E10" s="124"/>
      <c r="F10" s="124"/>
      <c r="G10" s="124"/>
      <c r="H10" s="124"/>
      <c r="I10" s="117"/>
    </row>
    <row r="11" spans="1:9" ht="15" customHeight="1" x14ac:dyDescent="0.15">
      <c r="A11" s="120" t="s">
        <v>30</v>
      </c>
      <c r="B11" s="121" t="s">
        <v>154</v>
      </c>
      <c r="C11" s="116"/>
      <c r="D11" s="116"/>
      <c r="E11" s="116"/>
      <c r="F11" s="116"/>
      <c r="G11" s="116"/>
      <c r="H11" s="116"/>
      <c r="I11" s="117"/>
    </row>
    <row r="12" spans="1:9" ht="15" customHeight="1" x14ac:dyDescent="0.15">
      <c r="A12" s="120" t="s">
        <v>14</v>
      </c>
      <c r="B12" s="115" t="s">
        <v>64</v>
      </c>
      <c r="C12" s="116"/>
      <c r="D12" s="116"/>
      <c r="E12" s="116"/>
      <c r="F12" s="116"/>
      <c r="G12" s="116"/>
      <c r="H12" s="116"/>
      <c r="I12" s="117"/>
    </row>
    <row r="13" spans="1:9" ht="15" customHeight="1" x14ac:dyDescent="0.15">
      <c r="A13" s="115" t="s">
        <v>11</v>
      </c>
      <c r="B13" s="125" t="s">
        <v>156</v>
      </c>
      <c r="C13" s="125" t="s">
        <v>157</v>
      </c>
      <c r="D13" s="125" t="s">
        <v>1</v>
      </c>
      <c r="E13" s="143"/>
      <c r="F13" s="143"/>
      <c r="G13" s="143"/>
      <c r="H13" s="126"/>
      <c r="I13" s="127" t="s">
        <v>21</v>
      </c>
    </row>
    <row r="14" spans="1:9" ht="15" customHeight="1" x14ac:dyDescent="0.15">
      <c r="A14" s="115" t="s">
        <v>158</v>
      </c>
      <c r="B14" s="128"/>
      <c r="C14" s="129"/>
      <c r="D14" s="129"/>
      <c r="E14" s="129"/>
      <c r="F14" s="129"/>
      <c r="G14" s="129"/>
      <c r="H14" s="130">
        <v>30</v>
      </c>
      <c r="I14" s="131" t="s">
        <v>22</v>
      </c>
    </row>
    <row r="15" spans="1:9" ht="15" customHeight="1" x14ac:dyDescent="0.15">
      <c r="A15" s="115"/>
      <c r="B15" s="132"/>
      <c r="C15" s="133"/>
      <c r="D15" s="133"/>
      <c r="E15" s="133"/>
      <c r="F15" s="133"/>
      <c r="G15" s="133"/>
      <c r="H15" s="134"/>
      <c r="I15" s="131" t="s">
        <v>23</v>
      </c>
    </row>
    <row r="16" spans="1:9" ht="15" customHeight="1" x14ac:dyDescent="0.15">
      <c r="A16" s="115"/>
      <c r="B16" s="135" t="s">
        <v>4</v>
      </c>
      <c r="C16" s="136" t="s">
        <v>4</v>
      </c>
      <c r="D16" s="136" t="s">
        <v>4</v>
      </c>
      <c r="E16" s="136"/>
      <c r="F16" s="136"/>
      <c r="G16" s="136"/>
      <c r="H16" s="137" t="s">
        <v>159</v>
      </c>
      <c r="I16" s="138">
        <v>14</v>
      </c>
    </row>
    <row r="17" spans="1:9" ht="15" customHeight="1" x14ac:dyDescent="0.15">
      <c r="A17" s="139" t="s">
        <v>162</v>
      </c>
      <c r="B17" s="140"/>
      <c r="C17" s="140"/>
      <c r="D17" s="140"/>
      <c r="E17" s="140"/>
      <c r="F17" s="140"/>
      <c r="G17" s="140"/>
      <c r="H17" s="141">
        <v>30</v>
      </c>
      <c r="I17" s="142" t="s">
        <v>160</v>
      </c>
    </row>
    <row r="18" spans="1:9" ht="15" customHeight="1" x14ac:dyDescent="0.15">
      <c r="A18" s="139" t="s">
        <v>163</v>
      </c>
      <c r="B18" s="140"/>
      <c r="C18" s="140"/>
      <c r="D18" s="140"/>
      <c r="E18" s="140"/>
      <c r="F18" s="140"/>
      <c r="G18" s="140"/>
      <c r="H18" s="141">
        <v>30</v>
      </c>
      <c r="I18" s="142" t="s">
        <v>160</v>
      </c>
    </row>
    <row r="19" spans="1:9" ht="15" customHeight="1" x14ac:dyDescent="0.15">
      <c r="A19" s="139" t="s">
        <v>164</v>
      </c>
      <c r="B19" s="140"/>
      <c r="C19" s="140"/>
      <c r="D19" s="140"/>
      <c r="E19" s="140"/>
      <c r="F19" s="140"/>
      <c r="G19" s="140"/>
      <c r="H19" s="141">
        <v>30</v>
      </c>
      <c r="I19" s="142" t="s">
        <v>160</v>
      </c>
    </row>
    <row r="20" spans="1:9" ht="15" customHeight="1" x14ac:dyDescent="0.15">
      <c r="A20" s="139" t="s">
        <v>165</v>
      </c>
      <c r="B20" s="140"/>
      <c r="C20" s="140"/>
      <c r="D20" s="140"/>
      <c r="E20" s="140"/>
      <c r="F20" s="140"/>
      <c r="G20" s="140"/>
      <c r="H20" s="141">
        <v>30</v>
      </c>
      <c r="I20" s="142" t="s">
        <v>160</v>
      </c>
    </row>
    <row r="21" spans="1:9" ht="15" customHeight="1" x14ac:dyDescent="0.15">
      <c r="A21" s="139" t="s">
        <v>166</v>
      </c>
      <c r="B21" s="140"/>
      <c r="C21" s="140"/>
      <c r="D21" s="140"/>
      <c r="E21" s="140"/>
      <c r="F21" s="140"/>
      <c r="G21" s="140"/>
      <c r="H21" s="141">
        <v>30</v>
      </c>
      <c r="I21" s="142" t="s">
        <v>160</v>
      </c>
    </row>
    <row r="22" spans="1:9" ht="15" customHeight="1" x14ac:dyDescent="0.15">
      <c r="A22" s="139" t="s">
        <v>167</v>
      </c>
      <c r="B22" s="140"/>
      <c r="C22" s="140"/>
      <c r="D22" s="140"/>
      <c r="E22" s="140"/>
      <c r="F22" s="140"/>
      <c r="G22" s="140"/>
      <c r="H22" s="141">
        <v>30</v>
      </c>
      <c r="I22" s="142" t="s">
        <v>160</v>
      </c>
    </row>
    <row r="23" spans="1:9" ht="15" customHeight="1" x14ac:dyDescent="0.15">
      <c r="A23" s="139" t="s">
        <v>168</v>
      </c>
      <c r="B23" s="140"/>
      <c r="C23" s="140"/>
      <c r="D23" s="140"/>
      <c r="E23" s="140"/>
      <c r="F23" s="140"/>
      <c r="G23" s="140"/>
      <c r="H23" s="141">
        <v>30</v>
      </c>
      <c r="I23" s="142" t="s">
        <v>160</v>
      </c>
    </row>
    <row r="24" spans="1:9" ht="15" customHeight="1" x14ac:dyDescent="0.15">
      <c r="A24" s="139" t="s">
        <v>169</v>
      </c>
      <c r="B24" s="140"/>
      <c r="C24" s="140"/>
      <c r="D24" s="140"/>
      <c r="E24" s="140"/>
      <c r="F24" s="140"/>
      <c r="G24" s="140"/>
      <c r="H24" s="141">
        <v>30</v>
      </c>
      <c r="I24" s="142" t="s">
        <v>160</v>
      </c>
    </row>
    <row r="25" spans="1:9" ht="15" customHeight="1" x14ac:dyDescent="0.15">
      <c r="A25" s="139" t="s">
        <v>100</v>
      </c>
      <c r="B25" s="140"/>
      <c r="C25" s="140"/>
      <c r="D25" s="140"/>
      <c r="E25" s="140"/>
      <c r="F25" s="140"/>
      <c r="G25" s="140"/>
      <c r="H25" s="141">
        <v>30</v>
      </c>
      <c r="I25" s="142" t="s">
        <v>160</v>
      </c>
    </row>
    <row r="26" spans="1:9" ht="15" customHeight="1" x14ac:dyDescent="0.15">
      <c r="A26" s="139" t="s">
        <v>170</v>
      </c>
      <c r="B26" s="140"/>
      <c r="C26" s="140"/>
      <c r="D26" s="140"/>
      <c r="E26" s="140"/>
      <c r="F26" s="140"/>
      <c r="G26" s="140"/>
      <c r="H26" s="141">
        <v>30</v>
      </c>
      <c r="I26" s="142" t="s">
        <v>160</v>
      </c>
    </row>
    <row r="27" spans="1:9" ht="15" customHeight="1" x14ac:dyDescent="0.15">
      <c r="A27" s="139" t="s">
        <v>87</v>
      </c>
      <c r="B27" s="140"/>
      <c r="C27" s="140"/>
      <c r="D27" s="140"/>
      <c r="E27" s="140"/>
      <c r="F27" s="140"/>
      <c r="G27" s="140"/>
      <c r="H27" s="141">
        <v>30</v>
      </c>
      <c r="I27" s="142" t="s">
        <v>160</v>
      </c>
    </row>
    <row r="28" spans="1:9" ht="15" customHeight="1" x14ac:dyDescent="0.15">
      <c r="A28" s="139" t="s">
        <v>93</v>
      </c>
      <c r="B28" s="140"/>
      <c r="C28" s="140"/>
      <c r="D28" s="140"/>
      <c r="E28" s="140"/>
      <c r="F28" s="140"/>
      <c r="G28" s="140"/>
      <c r="H28" s="141">
        <v>30</v>
      </c>
      <c r="I28" s="142" t="s">
        <v>160</v>
      </c>
    </row>
    <row r="29" spans="1:9" ht="15" customHeight="1" x14ac:dyDescent="0.15">
      <c r="A29" s="139" t="s">
        <v>89</v>
      </c>
      <c r="B29" s="140"/>
      <c r="C29" s="140"/>
      <c r="D29" s="140"/>
      <c r="E29" s="140"/>
      <c r="F29" s="140"/>
      <c r="G29" s="140"/>
      <c r="H29" s="141">
        <v>30</v>
      </c>
      <c r="I29" s="142" t="s">
        <v>160</v>
      </c>
    </row>
    <row r="30" spans="1:9" ht="15" customHeight="1" x14ac:dyDescent="0.15">
      <c r="A30" s="74" t="s">
        <v>83</v>
      </c>
      <c r="B30" s="140"/>
      <c r="C30" s="140"/>
      <c r="D30" s="140"/>
      <c r="E30" s="140"/>
      <c r="F30" s="140"/>
      <c r="G30" s="140"/>
      <c r="H30" s="141">
        <v>30</v>
      </c>
      <c r="I30" s="142" t="s">
        <v>160</v>
      </c>
    </row>
    <row r="31" spans="1:9" ht="15" customHeight="1" x14ac:dyDescent="0.15">
      <c r="A31" s="139"/>
      <c r="B31" s="140"/>
      <c r="C31" s="140"/>
      <c r="D31" s="140"/>
      <c r="E31" s="140"/>
      <c r="F31" s="140"/>
      <c r="G31" s="140"/>
      <c r="H31" s="141"/>
      <c r="I31" s="142"/>
    </row>
    <row r="32" spans="1:9" ht="15" customHeight="1" x14ac:dyDescent="0.15">
      <c r="A32" s="139"/>
      <c r="B32" s="140"/>
      <c r="C32" s="140"/>
      <c r="D32" s="140"/>
      <c r="E32" s="140"/>
      <c r="F32" s="140"/>
      <c r="G32" s="140"/>
      <c r="H32" s="141"/>
      <c r="I32" s="142"/>
    </row>
    <row r="33" spans="1:9" ht="15" customHeight="1" x14ac:dyDescent="0.15">
      <c r="A33" s="139"/>
      <c r="B33" s="140"/>
      <c r="C33" s="140"/>
      <c r="D33" s="140"/>
      <c r="E33" s="140"/>
      <c r="F33" s="140"/>
      <c r="G33" s="140"/>
      <c r="H33" s="141"/>
      <c r="I33" s="142"/>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20:A29">
    <cfRule type="duplicateValues" dxfId="102" priority="2"/>
    <cfRule type="duplicateValues" dxfId="101" priority="3"/>
  </conditionalFormatting>
  <conditionalFormatting sqref="A30">
    <cfRule type="duplicateValues" dxfId="100"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4387-1D69-5E48-A1E9-782BD6A3D58E}">
  <dimension ref="A1:J66"/>
  <sheetViews>
    <sheetView topLeftCell="A13" workbookViewId="0">
      <selection activeCell="A20" sqref="A20"/>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23">
        <v>43519</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68.02</v>
      </c>
      <c r="C15" s="48" t="s">
        <v>78</v>
      </c>
      <c r="D15" s="47">
        <v>64</v>
      </c>
      <c r="E15" s="48" t="s">
        <v>79</v>
      </c>
      <c r="F15" s="47">
        <v>64</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28</v>
      </c>
    </row>
    <row r="17" spans="1:10" x14ac:dyDescent="0.15">
      <c r="A17" s="75" t="s">
        <v>61</v>
      </c>
      <c r="B17" s="103">
        <v>68.02</v>
      </c>
      <c r="C17" s="66">
        <f t="shared" ref="C17:C41" si="0">B17/B$15*1000*B$14</f>
        <v>500</v>
      </c>
      <c r="D17" s="65"/>
      <c r="E17" s="66">
        <f t="shared" ref="E17:E41" si="1">D17/D$15*1000*D$14</f>
        <v>0</v>
      </c>
      <c r="F17" s="103">
        <v>68.02</v>
      </c>
      <c r="G17" s="66">
        <f>480+20*(F17-F$15)/(B$15-F$15)</f>
        <v>500</v>
      </c>
      <c r="H17" s="62">
        <f>LARGE((C17,E17,G17),1)</f>
        <v>500</v>
      </c>
      <c r="I17" s="63">
        <v>1</v>
      </c>
      <c r="J17" s="67" t="s">
        <v>171</v>
      </c>
    </row>
    <row r="18" spans="1:10" x14ac:dyDescent="0.15">
      <c r="A18" s="74" t="s">
        <v>82</v>
      </c>
      <c r="B18" s="103">
        <v>64</v>
      </c>
      <c r="C18" s="66">
        <f t="shared" si="0"/>
        <v>470.44986768597477</v>
      </c>
      <c r="D18" s="103">
        <v>64</v>
      </c>
      <c r="E18" s="66">
        <f>D18/D$15*1000*D$14</f>
        <v>480</v>
      </c>
      <c r="F18" s="65"/>
      <c r="G18" s="66"/>
      <c r="H18" s="62">
        <f>LARGE((C18,E18,G18),1)</f>
        <v>480</v>
      </c>
      <c r="I18" s="63">
        <v>2</v>
      </c>
      <c r="J18" s="67"/>
    </row>
    <row r="19" spans="1:10" x14ac:dyDescent="0.15">
      <c r="A19" s="74" t="s">
        <v>81</v>
      </c>
      <c r="B19" s="103">
        <v>63.59</v>
      </c>
      <c r="C19" s="101">
        <f t="shared" si="0"/>
        <v>467.43604822111149</v>
      </c>
      <c r="D19" s="103">
        <v>63.59</v>
      </c>
      <c r="E19" s="101">
        <f t="shared" si="1"/>
        <v>476.92499999999995</v>
      </c>
      <c r="F19" s="65"/>
      <c r="G19" s="101"/>
      <c r="H19" s="62">
        <f>LARGE((C19,E19,G19),1)</f>
        <v>476.92499999999995</v>
      </c>
      <c r="I19" s="63">
        <v>3</v>
      </c>
      <c r="J19" s="67"/>
    </row>
    <row r="20" spans="1:10" x14ac:dyDescent="0.15">
      <c r="A20" s="74" t="s">
        <v>175</v>
      </c>
      <c r="B20" s="103">
        <v>60.67</v>
      </c>
      <c r="C20" s="66">
        <f t="shared" si="0"/>
        <v>445.97177300793891</v>
      </c>
      <c r="D20" s="103">
        <v>60.67</v>
      </c>
      <c r="E20" s="66">
        <f t="shared" si="1"/>
        <v>455.02499999999998</v>
      </c>
      <c r="F20" s="65"/>
      <c r="G20" s="66"/>
      <c r="H20" s="62">
        <f>LARGE((C20,E20,G20),1)</f>
        <v>455.02499999999998</v>
      </c>
      <c r="I20" s="63">
        <v>4</v>
      </c>
    </row>
    <row r="21" spans="1:10" x14ac:dyDescent="0.15">
      <c r="A21" s="75" t="s">
        <v>84</v>
      </c>
      <c r="B21" s="103">
        <v>57.69</v>
      </c>
      <c r="C21" s="66">
        <f t="shared" si="0"/>
        <v>424.06645104381062</v>
      </c>
      <c r="D21" s="103">
        <v>57.69</v>
      </c>
      <c r="E21" s="66">
        <f t="shared" si="1"/>
        <v>432.67500000000001</v>
      </c>
      <c r="F21" s="65"/>
      <c r="G21" s="66"/>
      <c r="H21" s="62">
        <f>LARGE((C21,E21,G21),1)</f>
        <v>432.67500000000001</v>
      </c>
      <c r="I21" s="63">
        <v>5</v>
      </c>
    </row>
    <row r="22" spans="1:10" x14ac:dyDescent="0.15">
      <c r="A22" s="75" t="s">
        <v>85</v>
      </c>
      <c r="B22" s="103">
        <v>55.61</v>
      </c>
      <c r="C22" s="66">
        <f t="shared" si="0"/>
        <v>408.77683034401645</v>
      </c>
      <c r="D22" s="103">
        <v>55.61</v>
      </c>
      <c r="E22" s="66">
        <f t="shared" si="1"/>
        <v>417.07499999999999</v>
      </c>
      <c r="F22" s="65"/>
      <c r="G22" s="66"/>
      <c r="H22" s="62">
        <f>LARGE((C22,E22,G22),1)</f>
        <v>417.07499999999999</v>
      </c>
      <c r="I22" s="63">
        <v>6</v>
      </c>
    </row>
    <row r="23" spans="1:10" x14ac:dyDescent="0.15">
      <c r="A23" s="74" t="s">
        <v>86</v>
      </c>
      <c r="B23" s="103">
        <v>50.88</v>
      </c>
      <c r="C23" s="66">
        <f t="shared" si="0"/>
        <v>374.00764481034992</v>
      </c>
      <c r="D23" s="103">
        <v>50.88</v>
      </c>
      <c r="E23" s="66">
        <f t="shared" si="1"/>
        <v>381.59999999999997</v>
      </c>
      <c r="F23" s="65"/>
      <c r="G23" s="66"/>
      <c r="H23" s="62">
        <f>LARGE((C23,E23,G23),1)</f>
        <v>381.59999999999997</v>
      </c>
      <c r="I23" s="63">
        <v>7</v>
      </c>
    </row>
    <row r="24" spans="1:10" x14ac:dyDescent="0.15">
      <c r="A24" s="64" t="s">
        <v>94</v>
      </c>
      <c r="B24" s="103">
        <v>49.69</v>
      </c>
      <c r="C24" s="66">
        <f t="shared" si="0"/>
        <v>365.26021758306382</v>
      </c>
      <c r="D24" s="103">
        <v>49.69</v>
      </c>
      <c r="E24" s="66">
        <f t="shared" si="1"/>
        <v>372.67500000000001</v>
      </c>
      <c r="F24" s="65"/>
      <c r="G24" s="66"/>
      <c r="H24" s="62">
        <f>LARGE((C24,E24,G24),1)</f>
        <v>372.67500000000001</v>
      </c>
      <c r="I24" s="63">
        <v>8</v>
      </c>
    </row>
    <row r="25" spans="1:10" x14ac:dyDescent="0.15">
      <c r="A25" s="75" t="s">
        <v>89</v>
      </c>
      <c r="B25" s="103">
        <v>49.25</v>
      </c>
      <c r="C25" s="66">
        <f t="shared" si="0"/>
        <v>362.02587474272275</v>
      </c>
      <c r="D25" s="103">
        <v>49.25</v>
      </c>
      <c r="E25" s="66">
        <f t="shared" si="1"/>
        <v>369.375</v>
      </c>
      <c r="F25" s="65"/>
      <c r="G25" s="66"/>
      <c r="H25" s="62">
        <f>LARGE((C25,E25,G25),1)</f>
        <v>369.375</v>
      </c>
      <c r="I25" s="63">
        <v>9</v>
      </c>
    </row>
    <row r="26" spans="1:10" x14ac:dyDescent="0.15">
      <c r="A26" s="64" t="s">
        <v>92</v>
      </c>
      <c r="B26" s="103">
        <v>48.7</v>
      </c>
      <c r="C26" s="66">
        <f t="shared" si="0"/>
        <v>357.98294619229642</v>
      </c>
      <c r="D26" s="103">
        <v>48.7</v>
      </c>
      <c r="E26" s="66">
        <f t="shared" si="1"/>
        <v>365.25</v>
      </c>
      <c r="F26" s="65"/>
      <c r="G26" s="66"/>
      <c r="H26" s="62">
        <f>LARGE((C26,E26,G26),1)</f>
        <v>365.25</v>
      </c>
      <c r="I26" s="63">
        <v>10</v>
      </c>
    </row>
    <row r="27" spans="1:10" x14ac:dyDescent="0.15">
      <c r="A27" s="74" t="s">
        <v>87</v>
      </c>
      <c r="B27" s="103">
        <v>48.34</v>
      </c>
      <c r="C27" s="66">
        <f t="shared" si="0"/>
        <v>355.33666568656281</v>
      </c>
      <c r="D27" s="103">
        <v>48.34</v>
      </c>
      <c r="E27" s="66">
        <f t="shared" si="1"/>
        <v>362.55</v>
      </c>
      <c r="F27" s="65"/>
      <c r="G27" s="66"/>
      <c r="H27" s="62">
        <f>LARGE((C27,E27,G27),1)</f>
        <v>362.55</v>
      </c>
      <c r="I27" s="63">
        <v>11</v>
      </c>
    </row>
    <row r="28" spans="1:10" x14ac:dyDescent="0.15">
      <c r="A28" s="64" t="s">
        <v>91</v>
      </c>
      <c r="B28" s="103">
        <v>46.12</v>
      </c>
      <c r="C28" s="66">
        <f t="shared" si="0"/>
        <v>339.01793590120553</v>
      </c>
      <c r="D28" s="103">
        <v>46.12</v>
      </c>
      <c r="E28" s="66">
        <f t="shared" si="1"/>
        <v>345.9</v>
      </c>
      <c r="F28" s="65"/>
      <c r="G28" s="66"/>
      <c r="H28" s="62">
        <f>LARGE((C28,E28,G28),1)</f>
        <v>345.9</v>
      </c>
      <c r="I28" s="63">
        <v>12</v>
      </c>
    </row>
    <row r="29" spans="1:10" x14ac:dyDescent="0.15">
      <c r="A29" s="64" t="s">
        <v>96</v>
      </c>
      <c r="B29" s="103">
        <v>44.2</v>
      </c>
      <c r="C29" s="66">
        <f t="shared" si="0"/>
        <v>324.90443987062633</v>
      </c>
      <c r="D29" s="103">
        <v>44.2</v>
      </c>
      <c r="E29" s="66">
        <f t="shared" si="1"/>
        <v>331.5</v>
      </c>
      <c r="F29" s="65"/>
      <c r="G29" s="66"/>
      <c r="H29" s="62">
        <f>LARGE((C29,E29,G29),1)</f>
        <v>331.5</v>
      </c>
      <c r="I29" s="63">
        <v>13</v>
      </c>
    </row>
    <row r="30" spans="1:10" x14ac:dyDescent="0.15">
      <c r="A30" s="74" t="s">
        <v>88</v>
      </c>
      <c r="B30" s="103">
        <v>42.42</v>
      </c>
      <c r="C30" s="66">
        <f t="shared" si="0"/>
        <v>311.82005292561018</v>
      </c>
      <c r="D30" s="103">
        <v>42.42</v>
      </c>
      <c r="E30" s="66">
        <f>D30/D$15*1000*D$14</f>
        <v>318.14999999999998</v>
      </c>
      <c r="F30" s="65"/>
      <c r="G30" s="66"/>
      <c r="H30" s="62">
        <f>LARGE((C30,E30,G30),1)</f>
        <v>318.14999999999998</v>
      </c>
      <c r="I30" s="63">
        <v>14</v>
      </c>
    </row>
    <row r="31" spans="1:10" x14ac:dyDescent="0.15">
      <c r="A31" s="64" t="s">
        <v>95</v>
      </c>
      <c r="B31" s="103">
        <v>40.65</v>
      </c>
      <c r="C31" s="66">
        <f t="shared" si="0"/>
        <v>298.80917377241991</v>
      </c>
      <c r="D31" s="103">
        <v>40.65</v>
      </c>
      <c r="E31" s="66">
        <f t="shared" si="1"/>
        <v>304.875</v>
      </c>
      <c r="F31" s="65"/>
      <c r="G31" s="66"/>
      <c r="H31" s="62">
        <f>LARGE((C31,E31,G31),1)</f>
        <v>304.875</v>
      </c>
      <c r="I31" s="63">
        <v>15</v>
      </c>
    </row>
    <row r="32" spans="1:10" x14ac:dyDescent="0.15">
      <c r="A32" s="64" t="s">
        <v>101</v>
      </c>
      <c r="B32" s="103">
        <v>40.17</v>
      </c>
      <c r="C32" s="66">
        <f t="shared" si="0"/>
        <v>295.28079976477511</v>
      </c>
      <c r="D32" s="103">
        <v>40.17</v>
      </c>
      <c r="E32" s="66">
        <f t="shared" si="1"/>
        <v>301.27499999999998</v>
      </c>
      <c r="F32" s="65"/>
      <c r="G32" s="66"/>
      <c r="H32" s="62">
        <f>LARGE((C32,E32,G32),1)</f>
        <v>301.27499999999998</v>
      </c>
      <c r="I32" s="63">
        <v>16</v>
      </c>
    </row>
    <row r="33" spans="1:9" x14ac:dyDescent="0.15">
      <c r="A33" s="64" t="s">
        <v>99</v>
      </c>
      <c r="B33" s="103">
        <v>39.99</v>
      </c>
      <c r="C33" s="66">
        <f t="shared" si="0"/>
        <v>293.95765951190828</v>
      </c>
      <c r="D33" s="103">
        <v>39.99</v>
      </c>
      <c r="E33" s="66">
        <f t="shared" si="1"/>
        <v>299.92500000000001</v>
      </c>
      <c r="F33" s="65"/>
      <c r="G33" s="66"/>
      <c r="H33" s="62">
        <f>LARGE((C33,E33,G33),1)</f>
        <v>299.92500000000001</v>
      </c>
      <c r="I33" s="63">
        <v>17</v>
      </c>
    </row>
    <row r="34" spans="1:9" x14ac:dyDescent="0.15">
      <c r="A34" s="64" t="s">
        <v>93</v>
      </c>
      <c r="B34" s="103">
        <v>39.25</v>
      </c>
      <c r="C34" s="66">
        <f t="shared" si="0"/>
        <v>288.51808291678918</v>
      </c>
      <c r="D34" s="103">
        <v>39.25</v>
      </c>
      <c r="E34" s="66">
        <f t="shared" si="1"/>
        <v>294.375</v>
      </c>
      <c r="F34" s="65"/>
      <c r="G34" s="66"/>
      <c r="H34" s="62">
        <f>LARGE((C34,E34,G34),1)</f>
        <v>294.375</v>
      </c>
      <c r="I34" s="63">
        <v>18</v>
      </c>
    </row>
    <row r="35" spans="1:9" x14ac:dyDescent="0.15">
      <c r="A35" s="64" t="s">
        <v>100</v>
      </c>
      <c r="B35" s="103">
        <v>32.75</v>
      </c>
      <c r="C35" s="66">
        <f t="shared" si="0"/>
        <v>240.73801822993238</v>
      </c>
      <c r="D35" s="103">
        <v>32.75</v>
      </c>
      <c r="E35" s="66">
        <f t="shared" si="1"/>
        <v>245.625</v>
      </c>
      <c r="F35" s="65"/>
      <c r="G35" s="66"/>
      <c r="H35" s="62">
        <f>LARGE((C35,E35,G35),1)</f>
        <v>245.625</v>
      </c>
      <c r="I35" s="63">
        <v>19</v>
      </c>
    </row>
    <row r="36" spans="1:9" x14ac:dyDescent="0.15">
      <c r="A36" s="64" t="s">
        <v>98</v>
      </c>
      <c r="B36" s="103">
        <v>32.51</v>
      </c>
      <c r="C36" s="66">
        <f t="shared" si="0"/>
        <v>238.97383122610995</v>
      </c>
      <c r="D36" s="103">
        <v>32.51</v>
      </c>
      <c r="E36" s="66">
        <f t="shared" si="1"/>
        <v>243.82499999999996</v>
      </c>
      <c r="F36" s="65"/>
      <c r="G36" s="66"/>
      <c r="H36" s="62">
        <f>LARGE((C36,E36,G36),1)</f>
        <v>243.82499999999996</v>
      </c>
      <c r="I36" s="63">
        <v>20</v>
      </c>
    </row>
    <row r="37" spans="1:9" x14ac:dyDescent="0.15">
      <c r="A37" s="64" t="s">
        <v>107</v>
      </c>
      <c r="B37" s="103">
        <v>30.12</v>
      </c>
      <c r="C37" s="101">
        <f t="shared" si="0"/>
        <v>221.40546897971186</v>
      </c>
      <c r="D37" s="103">
        <v>30.12</v>
      </c>
      <c r="E37" s="101">
        <f t="shared" si="1"/>
        <v>225.9</v>
      </c>
      <c r="F37" s="100"/>
      <c r="G37" s="101"/>
      <c r="H37" s="62">
        <f>LARGE((C37,E37,G37),1)</f>
        <v>225.9</v>
      </c>
      <c r="I37" s="63">
        <v>21</v>
      </c>
    </row>
    <row r="38" spans="1:9" x14ac:dyDescent="0.15">
      <c r="A38" s="144" t="s">
        <v>128</v>
      </c>
      <c r="B38" s="103">
        <v>28.5</v>
      </c>
      <c r="C38" s="148">
        <f>B38/B$15*1000*B$14</f>
        <v>209.49720670391062</v>
      </c>
      <c r="D38" s="103">
        <v>28.5</v>
      </c>
      <c r="E38" s="149">
        <f t="shared" si="1"/>
        <v>213.75</v>
      </c>
      <c r="F38" s="103"/>
      <c r="G38" s="149"/>
      <c r="H38" s="62">
        <f>LARGE((C38,E38,G38),1)</f>
        <v>213.75</v>
      </c>
      <c r="I38" s="63">
        <v>22</v>
      </c>
    </row>
    <row r="39" spans="1:9" x14ac:dyDescent="0.15">
      <c r="A39" s="64" t="s">
        <v>106</v>
      </c>
      <c r="B39" s="103">
        <v>26.88</v>
      </c>
      <c r="C39" s="66">
        <f t="shared" si="0"/>
        <v>197.58894442810939</v>
      </c>
      <c r="D39" s="103">
        <v>26.88</v>
      </c>
      <c r="E39" s="66">
        <f t="shared" si="1"/>
        <v>201.6</v>
      </c>
      <c r="F39" s="65"/>
      <c r="G39" s="66"/>
      <c r="H39" s="62">
        <f>LARGE((C39,E39,G39),1)</f>
        <v>201.6</v>
      </c>
      <c r="I39" s="63">
        <v>23</v>
      </c>
    </row>
    <row r="40" spans="1:9" x14ac:dyDescent="0.15">
      <c r="A40" s="64" t="s">
        <v>104</v>
      </c>
      <c r="B40" s="103">
        <v>22.18</v>
      </c>
      <c r="C40" s="66">
        <f t="shared" si="0"/>
        <v>163.04028226992062</v>
      </c>
      <c r="D40" s="103">
        <v>22.18</v>
      </c>
      <c r="E40" s="66">
        <f t="shared" si="1"/>
        <v>166.35</v>
      </c>
      <c r="F40" s="65"/>
      <c r="G40" s="66"/>
      <c r="H40" s="62">
        <f>LARGE((C40,E40,G40),1)</f>
        <v>166.35</v>
      </c>
      <c r="I40" s="63">
        <v>24</v>
      </c>
    </row>
    <row r="41" spans="1:9" x14ac:dyDescent="0.15">
      <c r="A41" s="75" t="s">
        <v>173</v>
      </c>
      <c r="B41" s="103">
        <v>21.03</v>
      </c>
      <c r="C41" s="66">
        <f t="shared" si="0"/>
        <v>154.58688620993826</v>
      </c>
      <c r="D41" s="103">
        <v>21.03</v>
      </c>
      <c r="E41" s="66">
        <f t="shared" si="1"/>
        <v>157.72499999999999</v>
      </c>
      <c r="F41" s="65"/>
      <c r="G41" s="66"/>
      <c r="H41" s="62">
        <f>LARGE((C41,E41,G41),1)</f>
        <v>157.72499999999999</v>
      </c>
      <c r="I41" s="63">
        <v>25</v>
      </c>
    </row>
    <row r="42" spans="1:9" x14ac:dyDescent="0.15">
      <c r="A42" s="64" t="s">
        <v>105</v>
      </c>
      <c r="B42" s="103">
        <v>20.53</v>
      </c>
      <c r="C42" s="66">
        <f t="shared" ref="C42:C43" si="2">B42/B$15*1000*B$14</f>
        <v>150.91149661864159</v>
      </c>
      <c r="D42" s="103">
        <v>20.53</v>
      </c>
      <c r="E42" s="66">
        <f t="shared" ref="E42:E43" si="3">D42/D$15*1000*D$14</f>
        <v>153.97499999999999</v>
      </c>
      <c r="F42" s="65"/>
      <c r="G42" s="66"/>
      <c r="H42" s="62">
        <f>LARGE((C42,E42,G42),1)</f>
        <v>153.97499999999999</v>
      </c>
      <c r="I42" s="63">
        <v>26</v>
      </c>
    </row>
    <row r="43" spans="1:9" x14ac:dyDescent="0.15">
      <c r="A43" s="109" t="s">
        <v>144</v>
      </c>
      <c r="B43" s="103">
        <v>15.69</v>
      </c>
      <c r="C43" s="66">
        <f t="shared" si="2"/>
        <v>115.33372537488974</v>
      </c>
      <c r="D43" s="103">
        <v>15.69</v>
      </c>
      <c r="E43" s="66">
        <f t="shared" si="3"/>
        <v>117.675</v>
      </c>
      <c r="F43" s="65"/>
      <c r="G43" s="66"/>
      <c r="H43" s="62">
        <f>LARGE((C43,E43,G43),1)</f>
        <v>117.675</v>
      </c>
      <c r="I43" s="63">
        <v>27</v>
      </c>
    </row>
    <row r="44" spans="1:9" x14ac:dyDescent="0.15">
      <c r="A44" s="64" t="s">
        <v>102</v>
      </c>
      <c r="B44" s="103">
        <v>15.56</v>
      </c>
      <c r="C44" s="66">
        <f t="shared" ref="C44" si="4">B44/B$15*1000*B$14</f>
        <v>114.37812408115261</v>
      </c>
      <c r="D44" s="103">
        <v>15.56</v>
      </c>
      <c r="E44" s="66">
        <f t="shared" ref="E44" si="5">D44/D$15*1000*D$14</f>
        <v>116.69999999999999</v>
      </c>
      <c r="F44" s="65"/>
      <c r="G44" s="66"/>
      <c r="H44" s="62">
        <f>LARGE((C44,E44,G44),1)</f>
        <v>116.69999999999999</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99" priority="12"/>
    <cfRule type="duplicateValues" dxfId="98" priority="13"/>
  </conditionalFormatting>
  <conditionalFormatting sqref="A23">
    <cfRule type="duplicateValues" dxfId="97" priority="14"/>
  </conditionalFormatting>
  <conditionalFormatting sqref="A41">
    <cfRule type="duplicateValues" dxfId="96" priority="8"/>
    <cfRule type="duplicateValues" dxfId="95" priority="9"/>
    <cfRule type="duplicateValues" dxfId="94" priority="10"/>
    <cfRule type="duplicateValues" dxfId="93" priority="11"/>
  </conditionalFormatting>
  <conditionalFormatting sqref="A43">
    <cfRule type="duplicateValues" dxfId="92" priority="5"/>
    <cfRule type="duplicateValues" dxfId="91" priority="6"/>
    <cfRule type="duplicateValues" dxfId="90" priority="7"/>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D10-55A3-B944-8672-87D65B40E613}">
  <dimension ref="A1:J66"/>
  <sheetViews>
    <sheetView topLeftCell="A31" zoomScale="141" workbookViewId="0">
      <selection activeCell="C47" sqref="C4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23">
        <v>43520</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65.88</v>
      </c>
      <c r="C15" s="48" t="s">
        <v>78</v>
      </c>
      <c r="D15" s="47">
        <v>63.52</v>
      </c>
      <c r="E15" s="48" t="s">
        <v>79</v>
      </c>
      <c r="F15" s="47">
        <v>63.52</v>
      </c>
      <c r="G15" s="48" t="s">
        <v>80</v>
      </c>
      <c r="H15" s="45" t="s">
        <v>16</v>
      </c>
      <c r="I15" s="46" t="s">
        <v>23</v>
      </c>
    </row>
    <row r="16" spans="1:10" ht="15" customHeight="1" x14ac:dyDescent="0.15">
      <c r="A16" s="55"/>
      <c r="B16" s="50" t="s">
        <v>4</v>
      </c>
      <c r="C16" s="51" t="s">
        <v>118</v>
      </c>
      <c r="D16" s="51" t="s">
        <v>4</v>
      </c>
      <c r="E16" s="51" t="s">
        <v>118</v>
      </c>
      <c r="F16" s="51" t="s">
        <v>4</v>
      </c>
      <c r="G16" s="51" t="s">
        <v>118</v>
      </c>
      <c r="H16" s="52" t="s">
        <v>174</v>
      </c>
      <c r="I16" s="53">
        <v>28</v>
      </c>
    </row>
    <row r="17" spans="1:10" x14ac:dyDescent="0.15">
      <c r="A17" s="75" t="s">
        <v>61</v>
      </c>
      <c r="B17" s="103">
        <v>65.88</v>
      </c>
      <c r="C17" s="66">
        <f>B17/B$15*1000*B$14</f>
        <v>500</v>
      </c>
      <c r="D17" s="103"/>
      <c r="E17" s="66">
        <f t="shared" ref="E17:E44" si="0">D17/D$15*1000*D$14</f>
        <v>0</v>
      </c>
      <c r="F17" s="103">
        <v>65.88</v>
      </c>
      <c r="G17" s="66">
        <f>480+20*(F17-F$15)/(B$15-F$15)</f>
        <v>500</v>
      </c>
      <c r="H17" s="62">
        <f>LARGE((C17,E17,G17),1)</f>
        <v>500</v>
      </c>
      <c r="I17" s="63">
        <v>1</v>
      </c>
      <c r="J17" s="67" t="s">
        <v>176</v>
      </c>
    </row>
    <row r="18" spans="1:10" x14ac:dyDescent="0.15">
      <c r="A18" s="74" t="s">
        <v>59</v>
      </c>
      <c r="B18" s="103">
        <v>64.98</v>
      </c>
      <c r="C18" s="66">
        <f t="shared" ref="C18:C44" si="1">B18/B$15*1000*B$14</f>
        <v>493.16939890710387</v>
      </c>
      <c r="D18" s="103"/>
      <c r="E18" s="66">
        <f>D18/D$15*1000*D$14</f>
        <v>0</v>
      </c>
      <c r="F18" s="103">
        <v>64.98</v>
      </c>
      <c r="G18" s="66">
        <f>480+20*(F18-F$15)/(B$15-F$15)</f>
        <v>492.37288135593224</v>
      </c>
      <c r="H18" s="62">
        <f>LARGE((C18,E18,G18),1)</f>
        <v>493.16939890710387</v>
      </c>
      <c r="I18" s="63">
        <v>2</v>
      </c>
      <c r="J18" s="67" t="s">
        <v>176</v>
      </c>
    </row>
    <row r="19" spans="1:10" x14ac:dyDescent="0.15">
      <c r="A19" s="74" t="s">
        <v>82</v>
      </c>
      <c r="B19" s="103">
        <v>63.52</v>
      </c>
      <c r="C19" s="101">
        <f t="shared" si="1"/>
        <v>482.08864602307233</v>
      </c>
      <c r="D19" s="103">
        <v>63.52</v>
      </c>
      <c r="E19" s="101">
        <f>D19/D$15*1000*D$14</f>
        <v>480</v>
      </c>
      <c r="F19" s="103"/>
      <c r="G19" s="101"/>
      <c r="H19" s="62">
        <f>LARGE((C19,E19,G19),1)</f>
        <v>482.08864602307233</v>
      </c>
      <c r="I19" s="63">
        <v>3</v>
      </c>
      <c r="J19" s="67" t="s">
        <v>177</v>
      </c>
    </row>
    <row r="20" spans="1:10" x14ac:dyDescent="0.15">
      <c r="A20" s="74" t="s">
        <v>81</v>
      </c>
      <c r="B20" s="103">
        <v>61.39</v>
      </c>
      <c r="C20" s="66">
        <f t="shared" si="1"/>
        <v>465.92289010321804</v>
      </c>
      <c r="D20" s="103">
        <v>61.39</v>
      </c>
      <c r="E20" s="66">
        <f t="shared" si="0"/>
        <v>463.90428211586897</v>
      </c>
      <c r="F20" s="103"/>
      <c r="G20" s="66"/>
      <c r="H20" s="62">
        <f>LARGE((C20,E20,G20),1)</f>
        <v>465.92289010321804</v>
      </c>
      <c r="I20" s="63">
        <v>4</v>
      </c>
    </row>
    <row r="21" spans="1:10" x14ac:dyDescent="0.15">
      <c r="A21" s="75" t="s">
        <v>84</v>
      </c>
      <c r="B21" s="103">
        <v>60.52</v>
      </c>
      <c r="C21" s="66">
        <f t="shared" si="1"/>
        <v>459.31997571341839</v>
      </c>
      <c r="D21" s="103">
        <v>60.52</v>
      </c>
      <c r="E21" s="66">
        <f t="shared" si="0"/>
        <v>457.32997481108316</v>
      </c>
      <c r="F21" s="103"/>
      <c r="G21" s="66"/>
      <c r="H21" s="62">
        <f>LARGE((C21,E21,G21),1)</f>
        <v>459.31997571341839</v>
      </c>
      <c r="I21" s="63">
        <v>5</v>
      </c>
    </row>
    <row r="22" spans="1:10" x14ac:dyDescent="0.15">
      <c r="A22" s="75" t="s">
        <v>85</v>
      </c>
      <c r="B22" s="103">
        <v>58.4</v>
      </c>
      <c r="C22" s="66">
        <f t="shared" si="1"/>
        <v>443.23011536126296</v>
      </c>
      <c r="D22" s="103">
        <v>58.4</v>
      </c>
      <c r="E22" s="66">
        <f t="shared" si="0"/>
        <v>441.30982367758179</v>
      </c>
      <c r="F22" s="103"/>
      <c r="G22" s="66"/>
      <c r="H22" s="62">
        <f>LARGE((C22,E22,G22),1)</f>
        <v>443.23011536126296</v>
      </c>
      <c r="I22" s="63">
        <v>6</v>
      </c>
    </row>
    <row r="23" spans="1:10" x14ac:dyDescent="0.15">
      <c r="A23" s="74" t="s">
        <v>91</v>
      </c>
      <c r="B23" s="103">
        <v>57.08</v>
      </c>
      <c r="C23" s="66">
        <f t="shared" si="1"/>
        <v>433.21190042501519</v>
      </c>
      <c r="D23" s="103">
        <v>57.08</v>
      </c>
      <c r="E23" s="66">
        <f t="shared" si="0"/>
        <v>431.33501259445836</v>
      </c>
      <c r="F23" s="103"/>
      <c r="G23" s="66"/>
      <c r="H23" s="62">
        <f>LARGE((C23,E23,G23),1)</f>
        <v>433.21190042501519</v>
      </c>
      <c r="I23" s="63">
        <v>7</v>
      </c>
    </row>
    <row r="24" spans="1:10" x14ac:dyDescent="0.15">
      <c r="A24" s="64" t="s">
        <v>92</v>
      </c>
      <c r="B24" s="103">
        <v>56.21</v>
      </c>
      <c r="C24" s="66">
        <f t="shared" si="1"/>
        <v>426.60898603521559</v>
      </c>
      <c r="D24" s="103">
        <v>56.21</v>
      </c>
      <c r="E24" s="66">
        <f t="shared" si="0"/>
        <v>424.7607052896725</v>
      </c>
      <c r="F24" s="103"/>
      <c r="G24" s="66"/>
      <c r="H24" s="62">
        <f>LARGE((C24,E24,G24),1)</f>
        <v>426.60898603521559</v>
      </c>
      <c r="I24" s="63">
        <v>8</v>
      </c>
    </row>
    <row r="25" spans="1:10" x14ac:dyDescent="0.15">
      <c r="A25" s="75" t="s">
        <v>87</v>
      </c>
      <c r="B25" s="103">
        <v>51.58</v>
      </c>
      <c r="C25" s="66">
        <f t="shared" si="1"/>
        <v>391.46933819064964</v>
      </c>
      <c r="D25" s="103">
        <v>51.58</v>
      </c>
      <c r="E25" s="66">
        <f t="shared" si="0"/>
        <v>389.77329974811079</v>
      </c>
      <c r="F25" s="103"/>
      <c r="G25" s="66"/>
      <c r="H25" s="62">
        <f>LARGE((C25,E25,G25),1)</f>
        <v>391.46933819064964</v>
      </c>
      <c r="I25" s="63">
        <v>9</v>
      </c>
    </row>
    <row r="26" spans="1:10" x14ac:dyDescent="0.15">
      <c r="A26" s="64" t="s">
        <v>94</v>
      </c>
      <c r="B26" s="103">
        <v>50.79</v>
      </c>
      <c r="C26" s="66">
        <f t="shared" si="1"/>
        <v>385.47358834244085</v>
      </c>
      <c r="D26" s="103">
        <v>50.79</v>
      </c>
      <c r="E26" s="66">
        <f t="shared" si="0"/>
        <v>383.80352644836273</v>
      </c>
      <c r="F26" s="103"/>
      <c r="G26" s="66"/>
      <c r="H26" s="62">
        <f>LARGE((C26,E26,G26),1)</f>
        <v>385.47358834244085</v>
      </c>
      <c r="I26" s="63">
        <v>10</v>
      </c>
    </row>
    <row r="27" spans="1:10" x14ac:dyDescent="0.15">
      <c r="A27" s="74" t="s">
        <v>88</v>
      </c>
      <c r="B27" s="103">
        <v>50.36</v>
      </c>
      <c r="C27" s="66">
        <f t="shared" si="1"/>
        <v>382.2100789313904</v>
      </c>
      <c r="D27" s="103">
        <v>50.36</v>
      </c>
      <c r="E27" s="66">
        <f t="shared" si="0"/>
        <v>380.5541561712846</v>
      </c>
      <c r="F27" s="103"/>
      <c r="G27" s="66"/>
      <c r="H27" s="62">
        <f>LARGE((C27,E27,G27),1)</f>
        <v>382.2100789313904</v>
      </c>
      <c r="I27" s="63">
        <v>11</v>
      </c>
    </row>
    <row r="28" spans="1:10" x14ac:dyDescent="0.15">
      <c r="A28" s="64" t="s">
        <v>89</v>
      </c>
      <c r="B28" s="103">
        <v>48.8</v>
      </c>
      <c r="C28" s="66">
        <f t="shared" si="1"/>
        <v>370.37037037037032</v>
      </c>
      <c r="D28" s="103">
        <v>48.8</v>
      </c>
      <c r="E28" s="66">
        <f t="shared" si="0"/>
        <v>368.76574307304782</v>
      </c>
      <c r="F28" s="103"/>
      <c r="G28" s="66"/>
      <c r="H28" s="62">
        <f>LARGE((C28,E28,G28),1)</f>
        <v>370.37037037037032</v>
      </c>
      <c r="I28" s="63">
        <v>12</v>
      </c>
    </row>
    <row r="29" spans="1:10" x14ac:dyDescent="0.15">
      <c r="A29" s="64" t="s">
        <v>93</v>
      </c>
      <c r="B29" s="103">
        <v>48.72</v>
      </c>
      <c r="C29" s="66">
        <f t="shared" si="1"/>
        <v>369.76320582877963</v>
      </c>
      <c r="D29" s="103">
        <v>48.72</v>
      </c>
      <c r="E29" s="66">
        <f t="shared" si="0"/>
        <v>368.16120906801001</v>
      </c>
      <c r="F29" s="103"/>
      <c r="G29" s="66"/>
      <c r="H29" s="62">
        <f>LARGE((C29,E29,G29),1)</f>
        <v>369.76320582877963</v>
      </c>
      <c r="I29" s="63">
        <v>13</v>
      </c>
    </row>
    <row r="30" spans="1:10" x14ac:dyDescent="0.15">
      <c r="A30" s="74" t="s">
        <v>96</v>
      </c>
      <c r="B30" s="103">
        <v>48.19</v>
      </c>
      <c r="C30" s="66">
        <f t="shared" si="1"/>
        <v>365.74074074074076</v>
      </c>
      <c r="D30" s="103">
        <v>48.19</v>
      </c>
      <c r="E30" s="66">
        <f>D30/D$15*1000*D$14</f>
        <v>364.15617128463469</v>
      </c>
      <c r="F30" s="103"/>
      <c r="G30" s="66"/>
      <c r="H30" s="62">
        <f>LARGE((C30,E30,G30),1)</f>
        <v>365.74074074074076</v>
      </c>
      <c r="I30" s="63">
        <v>14</v>
      </c>
    </row>
    <row r="31" spans="1:10" x14ac:dyDescent="0.15">
      <c r="A31" s="64" t="s">
        <v>86</v>
      </c>
      <c r="B31" s="103">
        <v>45.53</v>
      </c>
      <c r="C31" s="66">
        <f t="shared" si="1"/>
        <v>345.5525197328476</v>
      </c>
      <c r="D31" s="103">
        <v>45.53</v>
      </c>
      <c r="E31" s="66">
        <f t="shared" si="0"/>
        <v>344.05541561712846</v>
      </c>
      <c r="F31" s="103"/>
      <c r="G31" s="66"/>
      <c r="H31" s="62">
        <f>LARGE((C31,E31,G31),1)</f>
        <v>345.5525197328476</v>
      </c>
      <c r="I31" s="63">
        <v>15</v>
      </c>
    </row>
    <row r="32" spans="1:10" x14ac:dyDescent="0.15">
      <c r="A32" s="64" t="s">
        <v>95</v>
      </c>
      <c r="B32" s="103">
        <v>42.08</v>
      </c>
      <c r="C32" s="66">
        <f t="shared" si="1"/>
        <v>319.36854887674559</v>
      </c>
      <c r="D32" s="103">
        <v>42.08</v>
      </c>
      <c r="E32" s="66">
        <f t="shared" si="0"/>
        <v>317.98488664987406</v>
      </c>
      <c r="F32" s="103"/>
      <c r="G32" s="66"/>
      <c r="H32" s="62">
        <f>LARGE((C32,E32,G32),1)</f>
        <v>319.36854887674559</v>
      </c>
      <c r="I32" s="63">
        <v>16</v>
      </c>
    </row>
    <row r="33" spans="1:9" x14ac:dyDescent="0.15">
      <c r="A33" s="64" t="s">
        <v>101</v>
      </c>
      <c r="B33" s="103">
        <v>39.86</v>
      </c>
      <c r="C33" s="66">
        <f t="shared" si="1"/>
        <v>302.51973284760169</v>
      </c>
      <c r="D33" s="103">
        <v>39.86</v>
      </c>
      <c r="E33" s="66">
        <f t="shared" si="0"/>
        <v>301.20906801007555</v>
      </c>
      <c r="F33" s="103"/>
      <c r="G33" s="66"/>
      <c r="H33" s="62">
        <f>LARGE((C33,E33,G33),1)</f>
        <v>302.51973284760169</v>
      </c>
      <c r="I33" s="63">
        <v>17</v>
      </c>
    </row>
    <row r="34" spans="1:9" x14ac:dyDescent="0.15">
      <c r="A34" s="64" t="s">
        <v>99</v>
      </c>
      <c r="B34" s="103">
        <v>38.08</v>
      </c>
      <c r="C34" s="66">
        <f t="shared" si="1"/>
        <v>289.01032179720704</v>
      </c>
      <c r="D34" s="103">
        <v>38.08</v>
      </c>
      <c r="E34" s="66">
        <f t="shared" si="0"/>
        <v>287.75818639798484</v>
      </c>
      <c r="F34" s="103"/>
      <c r="G34" s="66"/>
      <c r="H34" s="62">
        <f>LARGE((C34,E34,G34),1)</f>
        <v>289.01032179720704</v>
      </c>
      <c r="I34" s="63">
        <v>18</v>
      </c>
    </row>
    <row r="35" spans="1:9" x14ac:dyDescent="0.15">
      <c r="A35" s="64" t="s">
        <v>128</v>
      </c>
      <c r="B35" s="103">
        <v>34.909999999999997</v>
      </c>
      <c r="C35" s="66">
        <f t="shared" si="1"/>
        <v>264.95142683667274</v>
      </c>
      <c r="D35" s="103">
        <v>34.909999999999997</v>
      </c>
      <c r="E35" s="66">
        <f t="shared" si="0"/>
        <v>263.80352644836273</v>
      </c>
      <c r="F35" s="103"/>
      <c r="G35" s="66"/>
      <c r="H35" s="62">
        <f>LARGE((C35,E35,G35),1)</f>
        <v>264.95142683667274</v>
      </c>
      <c r="I35" s="63">
        <v>19</v>
      </c>
    </row>
    <row r="36" spans="1:9" x14ac:dyDescent="0.15">
      <c r="A36" s="64" t="s">
        <v>98</v>
      </c>
      <c r="B36" s="103">
        <v>34.17</v>
      </c>
      <c r="C36" s="66">
        <f t="shared" si="1"/>
        <v>259.3351548269581</v>
      </c>
      <c r="D36" s="103">
        <v>34.17</v>
      </c>
      <c r="E36" s="66">
        <f t="shared" si="0"/>
        <v>258.21158690176316</v>
      </c>
      <c r="F36" s="103"/>
      <c r="G36" s="66"/>
      <c r="H36" s="62">
        <f>LARGE((C36,E36,G36),1)</f>
        <v>259.3351548269581</v>
      </c>
      <c r="I36" s="63">
        <v>20</v>
      </c>
    </row>
    <row r="37" spans="1:9" x14ac:dyDescent="0.15">
      <c r="A37" s="64" t="s">
        <v>106</v>
      </c>
      <c r="B37" s="103">
        <v>33.46</v>
      </c>
      <c r="C37" s="101">
        <f t="shared" si="1"/>
        <v>253.94656952034006</v>
      </c>
      <c r="D37" s="103">
        <v>33.46</v>
      </c>
      <c r="E37" s="101">
        <f t="shared" si="0"/>
        <v>252.84634760705291</v>
      </c>
      <c r="F37" s="103"/>
      <c r="G37" s="101"/>
      <c r="H37" s="62">
        <f>LARGE((C37,E37,G37),1)</f>
        <v>253.94656952034006</v>
      </c>
      <c r="I37" s="63">
        <v>21</v>
      </c>
    </row>
    <row r="38" spans="1:9" x14ac:dyDescent="0.15">
      <c r="A38" s="144" t="s">
        <v>105</v>
      </c>
      <c r="B38" s="103">
        <v>31.84</v>
      </c>
      <c r="C38" s="148">
        <f>B38/B$15*1000*B$14</f>
        <v>241.65148755312691</v>
      </c>
      <c r="D38" s="103">
        <v>31.84</v>
      </c>
      <c r="E38" s="149">
        <f t="shared" si="0"/>
        <v>240.60453400503775</v>
      </c>
      <c r="F38" s="103"/>
      <c r="G38" s="149"/>
      <c r="H38" s="62">
        <f>LARGE((C38,E38,G38),1)</f>
        <v>241.65148755312691</v>
      </c>
      <c r="I38" s="63">
        <v>22</v>
      </c>
    </row>
    <row r="39" spans="1:9" x14ac:dyDescent="0.15">
      <c r="A39" s="64" t="s">
        <v>100</v>
      </c>
      <c r="B39" s="103">
        <v>29.97</v>
      </c>
      <c r="C39" s="66">
        <f t="shared" si="1"/>
        <v>227.45901639344262</v>
      </c>
      <c r="D39" s="103">
        <v>29.97</v>
      </c>
      <c r="E39" s="66">
        <f t="shared" si="0"/>
        <v>226.47355163727954</v>
      </c>
      <c r="F39" s="103"/>
      <c r="G39" s="66"/>
      <c r="H39" s="62">
        <f>LARGE((C39,E39,G39),1)</f>
        <v>227.45901639344262</v>
      </c>
      <c r="I39" s="63">
        <v>23</v>
      </c>
    </row>
    <row r="40" spans="1:9" x14ac:dyDescent="0.15">
      <c r="A40" s="64" t="s">
        <v>104</v>
      </c>
      <c r="B40" s="103">
        <v>26.12</v>
      </c>
      <c r="C40" s="66">
        <f t="shared" si="1"/>
        <v>198.23922282938676</v>
      </c>
      <c r="D40" s="103">
        <v>26.12</v>
      </c>
      <c r="E40" s="66">
        <f t="shared" si="0"/>
        <v>197.38035264483625</v>
      </c>
      <c r="F40" s="103"/>
      <c r="G40" s="66"/>
      <c r="H40" s="62">
        <f>LARGE((C40,E40,G40),1)</f>
        <v>198.23922282938676</v>
      </c>
      <c r="I40" s="63">
        <v>24</v>
      </c>
    </row>
    <row r="41" spans="1:9" x14ac:dyDescent="0.15">
      <c r="A41" s="75" t="s">
        <v>102</v>
      </c>
      <c r="B41" s="103">
        <v>26.09</v>
      </c>
      <c r="C41" s="66">
        <f t="shared" si="1"/>
        <v>198.01153612629025</v>
      </c>
      <c r="D41" s="103">
        <v>26.09</v>
      </c>
      <c r="E41" s="66">
        <f t="shared" si="0"/>
        <v>197.15365239294709</v>
      </c>
      <c r="F41" s="103"/>
      <c r="G41" s="66"/>
      <c r="H41" s="62">
        <f>LARGE((C41,E41,G41),1)</f>
        <v>198.01153612629025</v>
      </c>
      <c r="I41" s="63">
        <v>25</v>
      </c>
    </row>
    <row r="42" spans="1:9" x14ac:dyDescent="0.15">
      <c r="A42" s="64" t="s">
        <v>107</v>
      </c>
      <c r="B42" s="103">
        <v>25.78</v>
      </c>
      <c r="C42" s="66">
        <f t="shared" si="1"/>
        <v>195.65877352762601</v>
      </c>
      <c r="D42" s="103">
        <v>25.78</v>
      </c>
      <c r="E42" s="66">
        <f t="shared" si="0"/>
        <v>194.8110831234257</v>
      </c>
      <c r="F42" s="103"/>
      <c r="G42" s="66"/>
      <c r="H42" s="62">
        <f>LARGE((C42,E42,G42),1)</f>
        <v>195.65877352762601</v>
      </c>
      <c r="I42" s="63">
        <v>26</v>
      </c>
    </row>
    <row r="43" spans="1:9" x14ac:dyDescent="0.15">
      <c r="A43" s="109" t="s">
        <v>175</v>
      </c>
      <c r="B43" s="103">
        <v>25.19</v>
      </c>
      <c r="C43" s="66">
        <f t="shared" si="1"/>
        <v>191.18093503339406</v>
      </c>
      <c r="D43" s="103">
        <v>25.19</v>
      </c>
      <c r="E43" s="66">
        <f t="shared" si="0"/>
        <v>190.35264483627202</v>
      </c>
      <c r="F43" s="103"/>
      <c r="G43" s="66"/>
      <c r="H43" s="62">
        <f>LARGE((C43,E43,G43),1)</f>
        <v>191.18093503339406</v>
      </c>
      <c r="I43" s="63">
        <v>27</v>
      </c>
    </row>
    <row r="44" spans="1:9" x14ac:dyDescent="0.15">
      <c r="A44" s="64" t="s">
        <v>173</v>
      </c>
      <c r="B44" s="103">
        <v>24.27</v>
      </c>
      <c r="C44" s="66">
        <f t="shared" si="1"/>
        <v>184.1985428051002</v>
      </c>
      <c r="D44" s="103">
        <v>24.27</v>
      </c>
      <c r="E44" s="66">
        <f t="shared" si="0"/>
        <v>183.40050377833751</v>
      </c>
      <c r="F44" s="103"/>
      <c r="G44" s="66"/>
      <c r="H44" s="62">
        <f>LARGE((C44,E44,G44),1)</f>
        <v>184.1985428051002</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89" priority="18"/>
    <cfRule type="duplicateValues" dxfId="88" priority="19"/>
  </conditionalFormatting>
  <conditionalFormatting sqref="A23">
    <cfRule type="duplicateValues" dxfId="87" priority="20"/>
  </conditionalFormatting>
  <conditionalFormatting sqref="A41">
    <cfRule type="duplicateValues" dxfId="86" priority="14"/>
    <cfRule type="duplicateValues" dxfId="85" priority="15"/>
    <cfRule type="duplicateValues" dxfId="84" priority="16"/>
    <cfRule type="duplicateValues" dxfId="83" priority="17"/>
  </conditionalFormatting>
  <conditionalFormatting sqref="A43">
    <cfRule type="duplicateValues" dxfId="82" priority="11"/>
    <cfRule type="duplicateValues" dxfId="81" priority="12"/>
    <cfRule type="duplicateValues" dxfId="80" priority="13"/>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FB88A-CE0B-7C46-91BE-8D41CAE03FB9}">
  <dimension ref="A1:L66"/>
  <sheetViews>
    <sheetView topLeftCell="A11" zoomScale="125" workbookViewId="0">
      <selection activeCell="I27" sqref="I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2" max="12" width="23.1640625" customWidth="1"/>
    <col min="13" max="13" width="18.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23">
        <v>43520</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154"/>
      <c r="E12" s="154"/>
      <c r="F12" s="154"/>
      <c r="G12" s="155"/>
      <c r="H12" s="154"/>
      <c r="I12" s="156"/>
      <c r="J12" s="106"/>
    </row>
    <row r="13" spans="1:10" ht="15" customHeight="1" x14ac:dyDescent="0.15">
      <c r="A13" s="55" t="s">
        <v>11</v>
      </c>
      <c r="B13" s="37"/>
      <c r="C13" s="38"/>
      <c r="D13" s="39"/>
      <c r="E13" s="38"/>
      <c r="F13" s="39"/>
      <c r="G13" s="38"/>
      <c r="H13" s="40"/>
      <c r="I13" s="41" t="s">
        <v>21</v>
      </c>
    </row>
    <row r="14" spans="1:10" ht="15" customHeight="1" x14ac:dyDescent="0.15">
      <c r="A14" s="55" t="s">
        <v>13</v>
      </c>
      <c r="B14" s="42">
        <v>0.5</v>
      </c>
      <c r="C14" s="43"/>
      <c r="D14" s="85">
        <v>0.48</v>
      </c>
      <c r="E14" s="43"/>
      <c r="F14" s="44">
        <v>0.5</v>
      </c>
      <c r="G14" s="157" t="s">
        <v>204</v>
      </c>
      <c r="H14" s="45" t="s">
        <v>15</v>
      </c>
      <c r="I14" s="46" t="s">
        <v>22</v>
      </c>
    </row>
    <row r="15" spans="1:10" ht="15" customHeight="1" x14ac:dyDescent="0.15">
      <c r="A15" s="55" t="s">
        <v>77</v>
      </c>
      <c r="B15" s="47">
        <v>1</v>
      </c>
      <c r="C15" s="48" t="s">
        <v>78</v>
      </c>
      <c r="D15" s="47">
        <v>1</v>
      </c>
      <c r="E15" s="48" t="s">
        <v>79</v>
      </c>
      <c r="F15" s="47">
        <v>1</v>
      </c>
      <c r="G15" s="158" t="s">
        <v>203</v>
      </c>
      <c r="H15" s="45" t="s">
        <v>16</v>
      </c>
      <c r="I15" s="46" t="s">
        <v>23</v>
      </c>
    </row>
    <row r="16" spans="1:10" ht="15" customHeight="1" x14ac:dyDescent="0.15">
      <c r="A16" s="55"/>
      <c r="B16" s="50" t="s">
        <v>4</v>
      </c>
      <c r="C16" s="51" t="s">
        <v>118</v>
      </c>
      <c r="D16" s="51" t="s">
        <v>4</v>
      </c>
      <c r="E16" s="51" t="s">
        <v>118</v>
      </c>
      <c r="F16" s="51" t="s">
        <v>4</v>
      </c>
      <c r="G16" s="159" t="s">
        <v>118</v>
      </c>
      <c r="H16" s="52" t="s">
        <v>174</v>
      </c>
      <c r="I16" s="53">
        <v>24</v>
      </c>
    </row>
    <row r="17" spans="1:12" ht="15" x14ac:dyDescent="0.2">
      <c r="A17" s="75" t="s">
        <v>61</v>
      </c>
      <c r="B17" s="103"/>
      <c r="C17" s="66">
        <f t="shared" ref="C17:C40" si="0">B17/B$15*1000*B$14</f>
        <v>0</v>
      </c>
      <c r="D17" s="103"/>
      <c r="E17" s="66">
        <f t="shared" ref="E17:E40" si="1">D17/D$15*1000*D$14</f>
        <v>0</v>
      </c>
      <c r="F17" s="103"/>
      <c r="G17" s="160">
        <v>500</v>
      </c>
      <c r="H17" s="62">
        <f>LARGE((C17,E17,G17),1)</f>
        <v>500</v>
      </c>
      <c r="I17" s="63">
        <v>1</v>
      </c>
      <c r="J17" s="67"/>
      <c r="K17" s="152">
        <v>1</v>
      </c>
      <c r="L17" s="152" t="s">
        <v>179</v>
      </c>
    </row>
    <row r="18" spans="1:12" ht="15" x14ac:dyDescent="0.2">
      <c r="A18" s="74" t="s">
        <v>175</v>
      </c>
      <c r="B18" s="103"/>
      <c r="C18" s="66">
        <f t="shared" si="0"/>
        <v>0</v>
      </c>
      <c r="D18" s="103"/>
      <c r="E18" s="66">
        <f>D18/D$15*1000*D$14</f>
        <v>0</v>
      </c>
      <c r="F18" s="103"/>
      <c r="G18" s="160">
        <v>475</v>
      </c>
      <c r="H18" s="62">
        <f>LARGE((C18,E18,G18),1)</f>
        <v>475</v>
      </c>
      <c r="I18" s="63">
        <v>2</v>
      </c>
      <c r="J18" s="67"/>
      <c r="K18" s="152">
        <v>2</v>
      </c>
      <c r="L18" s="152" t="s">
        <v>180</v>
      </c>
    </row>
    <row r="19" spans="1:12" ht="15" x14ac:dyDescent="0.2">
      <c r="A19" s="74" t="s">
        <v>84</v>
      </c>
      <c r="B19" s="103"/>
      <c r="C19" s="101">
        <f t="shared" si="0"/>
        <v>0</v>
      </c>
      <c r="D19" s="103"/>
      <c r="E19" s="101">
        <f t="shared" si="1"/>
        <v>0</v>
      </c>
      <c r="F19" s="103"/>
      <c r="G19" s="161">
        <v>450</v>
      </c>
      <c r="H19" s="62">
        <f>LARGE((C19,E19,G19),1)</f>
        <v>450</v>
      </c>
      <c r="I19" s="63">
        <v>3</v>
      </c>
      <c r="J19" s="67"/>
      <c r="K19" s="152">
        <v>3</v>
      </c>
      <c r="L19" s="152" t="s">
        <v>181</v>
      </c>
    </row>
    <row r="20" spans="1:12" ht="15" x14ac:dyDescent="0.2">
      <c r="A20" s="74" t="s">
        <v>85</v>
      </c>
      <c r="B20" s="103"/>
      <c r="C20" s="66">
        <f t="shared" si="0"/>
        <v>0</v>
      </c>
      <c r="D20" s="103"/>
      <c r="E20" s="66">
        <f t="shared" si="1"/>
        <v>0</v>
      </c>
      <c r="F20" s="103"/>
      <c r="G20" s="160">
        <v>425</v>
      </c>
      <c r="H20" s="62">
        <f>LARGE((C20,E20,G20),1)</f>
        <v>425</v>
      </c>
      <c r="I20" s="63">
        <v>4</v>
      </c>
      <c r="K20" s="152">
        <v>4</v>
      </c>
      <c r="L20" s="152" t="s">
        <v>182</v>
      </c>
    </row>
    <row r="21" spans="1:12" ht="15" x14ac:dyDescent="0.2">
      <c r="A21" s="75" t="s">
        <v>81</v>
      </c>
      <c r="B21" s="103"/>
      <c r="C21" s="66">
        <f t="shared" si="0"/>
        <v>0</v>
      </c>
      <c r="D21" s="103"/>
      <c r="E21" s="66">
        <f t="shared" si="1"/>
        <v>0</v>
      </c>
      <c r="F21" s="103"/>
      <c r="G21" s="160">
        <v>400</v>
      </c>
      <c r="H21" s="62">
        <f>LARGE((C21,E21,G21),1)</f>
        <v>400</v>
      </c>
      <c r="I21" s="63">
        <v>5</v>
      </c>
      <c r="K21" s="153">
        <v>5</v>
      </c>
      <c r="L21" s="153" t="s">
        <v>183</v>
      </c>
    </row>
    <row r="22" spans="1:12" ht="15" x14ac:dyDescent="0.2">
      <c r="A22" s="75" t="s">
        <v>91</v>
      </c>
      <c r="B22" s="103"/>
      <c r="C22" s="66">
        <f t="shared" si="0"/>
        <v>0</v>
      </c>
      <c r="D22" s="103"/>
      <c r="E22" s="66">
        <f t="shared" si="1"/>
        <v>0</v>
      </c>
      <c r="F22" s="103"/>
      <c r="G22" s="160">
        <v>390</v>
      </c>
      <c r="H22" s="62">
        <f>LARGE((C22,E22,G22),1)</f>
        <v>390</v>
      </c>
      <c r="I22" s="63">
        <v>6</v>
      </c>
      <c r="K22" s="153">
        <v>6</v>
      </c>
      <c r="L22" s="153" t="s">
        <v>184</v>
      </c>
    </row>
    <row r="23" spans="1:12" ht="15" x14ac:dyDescent="0.2">
      <c r="A23" s="74" t="s">
        <v>86</v>
      </c>
      <c r="B23" s="103"/>
      <c r="C23" s="66">
        <f t="shared" si="0"/>
        <v>0</v>
      </c>
      <c r="D23" s="103"/>
      <c r="E23" s="66">
        <f t="shared" si="1"/>
        <v>0</v>
      </c>
      <c r="F23" s="103"/>
      <c r="G23" s="160">
        <v>380</v>
      </c>
      <c r="H23" s="62">
        <f>LARGE((C23,E23,G23),1)</f>
        <v>380</v>
      </c>
      <c r="I23" s="63">
        <v>7</v>
      </c>
      <c r="K23" s="153">
        <v>7</v>
      </c>
      <c r="L23" s="153" t="s">
        <v>185</v>
      </c>
    </row>
    <row r="24" spans="1:12" ht="15" x14ac:dyDescent="0.2">
      <c r="A24" s="64" t="s">
        <v>89</v>
      </c>
      <c r="B24" s="103"/>
      <c r="C24" s="66">
        <f t="shared" si="0"/>
        <v>0</v>
      </c>
      <c r="D24" s="103"/>
      <c r="E24" s="66">
        <f t="shared" si="1"/>
        <v>0</v>
      </c>
      <c r="F24" s="103"/>
      <c r="G24" s="160">
        <v>370</v>
      </c>
      <c r="H24" s="62">
        <f>LARGE((C24,E24,G24),1)</f>
        <v>370</v>
      </c>
      <c r="I24" s="63">
        <v>8</v>
      </c>
      <c r="K24" s="153">
        <v>8</v>
      </c>
      <c r="L24" s="153" t="s">
        <v>186</v>
      </c>
    </row>
    <row r="25" spans="1:12" ht="15" x14ac:dyDescent="0.2">
      <c r="A25" s="75" t="s">
        <v>88</v>
      </c>
      <c r="B25" s="103"/>
      <c r="C25" s="66">
        <f t="shared" si="0"/>
        <v>0</v>
      </c>
      <c r="D25" s="103"/>
      <c r="E25" s="66">
        <f t="shared" si="1"/>
        <v>0</v>
      </c>
      <c r="F25" s="103"/>
      <c r="G25" s="160">
        <v>300</v>
      </c>
      <c r="H25" s="62">
        <f>LARGE((C25,E25,G25),1)</f>
        <v>300</v>
      </c>
      <c r="I25" s="63">
        <v>9</v>
      </c>
      <c r="K25" s="153">
        <v>9</v>
      </c>
      <c r="L25" s="153" t="s">
        <v>187</v>
      </c>
    </row>
    <row r="26" spans="1:12" ht="15" x14ac:dyDescent="0.2">
      <c r="A26" s="64" t="s">
        <v>95</v>
      </c>
      <c r="B26" s="103"/>
      <c r="C26" s="66">
        <f t="shared" si="0"/>
        <v>0</v>
      </c>
      <c r="D26" s="103"/>
      <c r="E26" s="66">
        <f t="shared" si="1"/>
        <v>0</v>
      </c>
      <c r="F26" s="103"/>
      <c r="G26" s="160">
        <v>300</v>
      </c>
      <c r="H26" s="62">
        <f>LARGE((C26,E26,G26),1)</f>
        <v>300</v>
      </c>
      <c r="I26" s="63">
        <v>10</v>
      </c>
      <c r="K26" s="153">
        <v>10</v>
      </c>
      <c r="L26" s="153" t="s">
        <v>188</v>
      </c>
    </row>
    <row r="27" spans="1:12" ht="15" x14ac:dyDescent="0.2">
      <c r="A27" s="74" t="s">
        <v>93</v>
      </c>
      <c r="B27" s="103"/>
      <c r="C27" s="66">
        <f t="shared" si="0"/>
        <v>0</v>
      </c>
      <c r="D27" s="103"/>
      <c r="E27" s="66">
        <f t="shared" si="1"/>
        <v>0</v>
      </c>
      <c r="F27" s="103"/>
      <c r="G27" s="160">
        <v>300</v>
      </c>
      <c r="H27" s="62">
        <f>LARGE((C27,E27,G27),1)</f>
        <v>300</v>
      </c>
      <c r="I27" s="63">
        <v>11</v>
      </c>
      <c r="K27" s="153">
        <v>11</v>
      </c>
      <c r="L27" s="153" t="s">
        <v>189</v>
      </c>
    </row>
    <row r="28" spans="1:12" ht="15" x14ac:dyDescent="0.2">
      <c r="A28" s="64" t="s">
        <v>94</v>
      </c>
      <c r="B28" s="103"/>
      <c r="C28" s="66">
        <f t="shared" si="0"/>
        <v>0</v>
      </c>
      <c r="D28" s="103"/>
      <c r="E28" s="66">
        <f t="shared" si="1"/>
        <v>0</v>
      </c>
      <c r="F28" s="103"/>
      <c r="G28" s="160">
        <v>300</v>
      </c>
      <c r="H28" s="62">
        <f>LARGE((C28,E28,G28),1)</f>
        <v>300</v>
      </c>
      <c r="I28" s="63">
        <v>12</v>
      </c>
      <c r="K28" s="153">
        <v>12</v>
      </c>
      <c r="L28" s="153" t="s">
        <v>190</v>
      </c>
    </row>
    <row r="29" spans="1:12" ht="15" x14ac:dyDescent="0.2">
      <c r="A29" s="64" t="s">
        <v>87</v>
      </c>
      <c r="B29" s="103"/>
      <c r="C29" s="66">
        <f t="shared" si="0"/>
        <v>0</v>
      </c>
      <c r="D29" s="103"/>
      <c r="E29" s="66">
        <f t="shared" si="1"/>
        <v>0</v>
      </c>
      <c r="F29" s="103"/>
      <c r="G29" s="160">
        <v>250</v>
      </c>
      <c r="H29" s="62">
        <f>LARGE((C29,E29,G29),1)</f>
        <v>250</v>
      </c>
      <c r="I29" s="63">
        <v>13</v>
      </c>
      <c r="K29" s="153">
        <v>13</v>
      </c>
      <c r="L29" s="153" t="s">
        <v>191</v>
      </c>
    </row>
    <row r="30" spans="1:12" ht="15" x14ac:dyDescent="0.2">
      <c r="A30" s="74" t="s">
        <v>101</v>
      </c>
      <c r="B30" s="103"/>
      <c r="C30" s="66">
        <f t="shared" si="0"/>
        <v>0</v>
      </c>
      <c r="D30" s="103"/>
      <c r="E30" s="66">
        <f>D30/D$15*1000*D$14</f>
        <v>0</v>
      </c>
      <c r="F30" s="103"/>
      <c r="G30" s="160">
        <v>250</v>
      </c>
      <c r="H30" s="62">
        <f>LARGE((C30,E30,G30),1)</f>
        <v>250</v>
      </c>
      <c r="I30" s="63">
        <v>14</v>
      </c>
      <c r="K30" s="153">
        <v>14</v>
      </c>
      <c r="L30" s="153" t="s">
        <v>192</v>
      </c>
    </row>
    <row r="31" spans="1:12" ht="15" x14ac:dyDescent="0.2">
      <c r="A31" s="64" t="s">
        <v>82</v>
      </c>
      <c r="B31" s="103"/>
      <c r="C31" s="66">
        <f t="shared" si="0"/>
        <v>0</v>
      </c>
      <c r="D31" s="103"/>
      <c r="E31" s="66">
        <f t="shared" si="1"/>
        <v>0</v>
      </c>
      <c r="F31" s="103"/>
      <c r="G31" s="160">
        <v>250</v>
      </c>
      <c r="H31" s="62">
        <f>LARGE((C31,E31,G31),1)</f>
        <v>250</v>
      </c>
      <c r="I31" s="63">
        <v>15</v>
      </c>
      <c r="K31" s="153">
        <v>15</v>
      </c>
      <c r="L31" s="153" t="s">
        <v>193</v>
      </c>
    </row>
    <row r="32" spans="1:12" ht="15" x14ac:dyDescent="0.2">
      <c r="A32" s="64" t="s">
        <v>92</v>
      </c>
      <c r="B32" s="103"/>
      <c r="C32" s="66">
        <f t="shared" si="0"/>
        <v>0</v>
      </c>
      <c r="D32" s="103"/>
      <c r="E32" s="66">
        <f t="shared" si="1"/>
        <v>0</v>
      </c>
      <c r="F32" s="103"/>
      <c r="G32" s="160">
        <v>250</v>
      </c>
      <c r="H32" s="62">
        <f>LARGE((C32,E32,G32),1)</f>
        <v>250</v>
      </c>
      <c r="I32" s="63">
        <v>16</v>
      </c>
      <c r="K32" s="153">
        <v>16</v>
      </c>
      <c r="L32" s="153" t="s">
        <v>194</v>
      </c>
    </row>
    <row r="33" spans="1:12" ht="15" x14ac:dyDescent="0.2">
      <c r="A33" s="64" t="s">
        <v>99</v>
      </c>
      <c r="B33" s="103"/>
      <c r="C33" s="66">
        <f t="shared" si="0"/>
        <v>0</v>
      </c>
      <c r="D33" s="103"/>
      <c r="E33" s="66">
        <f t="shared" si="1"/>
        <v>0</v>
      </c>
      <c r="F33" s="103"/>
      <c r="G33" s="160">
        <v>240</v>
      </c>
      <c r="H33" s="62">
        <f>LARGE((C33,E33,G33),1)</f>
        <v>240</v>
      </c>
      <c r="I33" s="63">
        <v>17</v>
      </c>
      <c r="K33" s="152">
        <v>17</v>
      </c>
      <c r="L33" s="152" t="s">
        <v>195</v>
      </c>
    </row>
    <row r="34" spans="1:12" ht="15" x14ac:dyDescent="0.2">
      <c r="A34" s="64" t="s">
        <v>102</v>
      </c>
      <c r="B34" s="103"/>
      <c r="C34" s="66">
        <f t="shared" si="0"/>
        <v>0</v>
      </c>
      <c r="D34" s="103"/>
      <c r="E34" s="66">
        <f t="shared" si="1"/>
        <v>0</v>
      </c>
      <c r="F34" s="103"/>
      <c r="G34" s="160">
        <v>230</v>
      </c>
      <c r="H34" s="62">
        <f>LARGE((C34,E34,G34),1)</f>
        <v>230</v>
      </c>
      <c r="I34" s="63">
        <v>18</v>
      </c>
      <c r="K34" s="152">
        <v>18</v>
      </c>
      <c r="L34" s="152" t="s">
        <v>196</v>
      </c>
    </row>
    <row r="35" spans="1:12" ht="15" x14ac:dyDescent="0.2">
      <c r="A35" s="64" t="s">
        <v>105</v>
      </c>
      <c r="B35" s="103"/>
      <c r="C35" s="66">
        <f t="shared" si="0"/>
        <v>0</v>
      </c>
      <c r="D35" s="103"/>
      <c r="E35" s="66">
        <f t="shared" si="1"/>
        <v>0</v>
      </c>
      <c r="F35" s="103"/>
      <c r="G35" s="160">
        <v>220</v>
      </c>
      <c r="H35" s="62">
        <f>LARGE((C35,E35,G35),1)</f>
        <v>220</v>
      </c>
      <c r="I35" s="63">
        <v>19</v>
      </c>
      <c r="K35" s="152">
        <v>19</v>
      </c>
      <c r="L35" s="152" t="s">
        <v>197</v>
      </c>
    </row>
    <row r="36" spans="1:12" ht="15" x14ac:dyDescent="0.2">
      <c r="A36" s="64" t="s">
        <v>107</v>
      </c>
      <c r="B36" s="103"/>
      <c r="C36" s="66">
        <f t="shared" si="0"/>
        <v>0</v>
      </c>
      <c r="D36" s="103"/>
      <c r="E36" s="66">
        <f t="shared" si="1"/>
        <v>0</v>
      </c>
      <c r="F36" s="103"/>
      <c r="G36" s="160">
        <v>210</v>
      </c>
      <c r="H36" s="62">
        <f>LARGE((C36,E36,G36),1)</f>
        <v>210</v>
      </c>
      <c r="I36" s="63">
        <v>20</v>
      </c>
      <c r="K36" s="152">
        <v>20</v>
      </c>
      <c r="L36" s="152" t="s">
        <v>198</v>
      </c>
    </row>
    <row r="37" spans="1:12" ht="15" x14ac:dyDescent="0.2">
      <c r="A37" s="64" t="s">
        <v>104</v>
      </c>
      <c r="B37" s="103"/>
      <c r="C37" s="101">
        <f t="shared" si="0"/>
        <v>0</v>
      </c>
      <c r="D37" s="103"/>
      <c r="E37" s="101">
        <f t="shared" si="1"/>
        <v>0</v>
      </c>
      <c r="F37" s="103"/>
      <c r="G37" s="160">
        <v>200</v>
      </c>
      <c r="H37" s="62">
        <f>LARGE((C37,E37,G37),1)</f>
        <v>200</v>
      </c>
      <c r="I37" s="63">
        <v>21</v>
      </c>
      <c r="K37" s="153">
        <v>21</v>
      </c>
      <c r="L37" s="153" t="s">
        <v>199</v>
      </c>
    </row>
    <row r="38" spans="1:12" ht="15" x14ac:dyDescent="0.2">
      <c r="A38" s="144" t="s">
        <v>128</v>
      </c>
      <c r="B38" s="103"/>
      <c r="C38" s="148">
        <f>B38/B$15*1000*B$14</f>
        <v>0</v>
      </c>
      <c r="D38" s="103"/>
      <c r="E38" s="149">
        <f t="shared" si="1"/>
        <v>0</v>
      </c>
      <c r="F38" s="103"/>
      <c r="G38" s="160">
        <v>200</v>
      </c>
      <c r="H38" s="62">
        <f>LARGE((C38,E38,G38),1)</f>
        <v>200</v>
      </c>
      <c r="I38" s="63">
        <v>22</v>
      </c>
      <c r="K38" s="153">
        <v>22</v>
      </c>
      <c r="L38" s="153" t="s">
        <v>200</v>
      </c>
    </row>
    <row r="39" spans="1:12" ht="15" x14ac:dyDescent="0.2">
      <c r="A39" s="64" t="s">
        <v>100</v>
      </c>
      <c r="B39" s="103"/>
      <c r="C39" s="66">
        <f t="shared" si="0"/>
        <v>0</v>
      </c>
      <c r="D39" s="103"/>
      <c r="E39" s="66">
        <f t="shared" si="1"/>
        <v>0</v>
      </c>
      <c r="F39" s="103"/>
      <c r="G39" s="160">
        <v>200</v>
      </c>
      <c r="H39" s="62">
        <f>LARGE((C39,E39,G39),1)</f>
        <v>200</v>
      </c>
      <c r="I39" s="63">
        <v>23</v>
      </c>
      <c r="K39" s="153">
        <v>23</v>
      </c>
      <c r="L39" s="153" t="s">
        <v>201</v>
      </c>
    </row>
    <row r="40" spans="1:12" ht="15" x14ac:dyDescent="0.2">
      <c r="A40" s="64" t="s">
        <v>173</v>
      </c>
      <c r="B40" s="103"/>
      <c r="C40" s="66">
        <f t="shared" si="0"/>
        <v>0</v>
      </c>
      <c r="D40" s="103"/>
      <c r="E40" s="66">
        <f t="shared" si="1"/>
        <v>0</v>
      </c>
      <c r="F40" s="103"/>
      <c r="G40" s="160">
        <v>200</v>
      </c>
      <c r="H40" s="62">
        <f>LARGE((C40,E40,G40),1)</f>
        <v>200</v>
      </c>
      <c r="I40" s="63">
        <v>24</v>
      </c>
      <c r="K40" s="153">
        <v>24</v>
      </c>
      <c r="L40" s="153" t="s">
        <v>202</v>
      </c>
    </row>
    <row r="41" spans="1:12" x14ac:dyDescent="0.15">
      <c r="C41"/>
    </row>
    <row r="42" spans="1:12" x14ac:dyDescent="0.15">
      <c r="C42"/>
    </row>
    <row r="43" spans="1:12" x14ac:dyDescent="0.15">
      <c r="C43"/>
    </row>
    <row r="44" spans="1:12" x14ac:dyDescent="0.15">
      <c r="C44"/>
    </row>
    <row r="45" spans="1:12" x14ac:dyDescent="0.15">
      <c r="C45"/>
    </row>
    <row r="46" spans="1:12" x14ac:dyDescent="0.15">
      <c r="C46"/>
    </row>
    <row r="47" spans="1:12" x14ac:dyDescent="0.15">
      <c r="C47"/>
    </row>
    <row r="48" spans="1:12"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79" priority="18"/>
    <cfRule type="duplicateValues" dxfId="78" priority="19"/>
  </conditionalFormatting>
  <conditionalFormatting sqref="A23">
    <cfRule type="duplicateValues" dxfId="77" priority="20"/>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0"/>
  <sheetViews>
    <sheetView topLeftCell="A12" zoomScale="110" zoomScaleNormal="100" zoomScalePageLayoutView="125" workbookViewId="0">
      <selection activeCell="C47" sqref="C47"/>
    </sheetView>
  </sheetViews>
  <sheetFormatPr baseColWidth="10" defaultColWidth="10.6640625" defaultRowHeight="14" x14ac:dyDescent="0.15"/>
  <cols>
    <col min="1" max="1" width="22.83203125" style="1" customWidth="1"/>
    <col min="2" max="2" width="7.33203125" style="1" customWidth="1"/>
    <col min="3" max="4" width="9.83203125" style="1" customWidth="1"/>
    <col min="5" max="5" width="18.1640625" style="1" customWidth="1"/>
    <col min="6" max="6" width="6.1640625" style="1" customWidth="1"/>
    <col min="7" max="8" width="4.83203125" style="244" customWidth="1"/>
    <col min="9" max="11" width="4.83203125" style="28" customWidth="1"/>
    <col min="12" max="13" width="4.83203125" style="244" customWidth="1"/>
    <col min="14" max="26" width="4.83203125" customWidth="1"/>
    <col min="27" max="27" width="4.83203125" style="267" customWidth="1"/>
    <col min="28" max="31" width="4.83203125" style="258" customWidth="1"/>
    <col min="32" max="40" width="4.83203125" customWidth="1"/>
    <col min="41" max="16384" width="10.6640625" style="28"/>
  </cols>
  <sheetData>
    <row r="1" spans="1:40" s="23" customFormat="1" ht="33.75" customHeight="1" x14ac:dyDescent="0.15">
      <c r="A1" s="22"/>
      <c r="B1" s="22"/>
      <c r="C1" s="22"/>
      <c r="D1" s="22"/>
      <c r="E1" s="22"/>
      <c r="F1" s="22"/>
      <c r="G1" s="145">
        <v>2022</v>
      </c>
      <c r="H1" s="145">
        <v>2022</v>
      </c>
      <c r="I1" s="19">
        <v>2023</v>
      </c>
      <c r="J1" s="19">
        <v>2023</v>
      </c>
      <c r="K1" s="19">
        <v>2023</v>
      </c>
      <c r="L1" s="145">
        <v>2023</v>
      </c>
      <c r="M1" s="145">
        <v>2023</v>
      </c>
      <c r="N1" s="19">
        <v>2023</v>
      </c>
      <c r="O1" s="19">
        <v>2023</v>
      </c>
      <c r="P1" s="19">
        <v>2023</v>
      </c>
      <c r="Q1" s="19">
        <v>2023</v>
      </c>
      <c r="R1" s="19">
        <v>2023</v>
      </c>
      <c r="S1" s="162">
        <v>2023</v>
      </c>
      <c r="T1" s="162">
        <v>2023</v>
      </c>
      <c r="U1" s="19">
        <v>2023</v>
      </c>
      <c r="V1" s="19">
        <v>2023</v>
      </c>
      <c r="W1" s="19">
        <v>2023</v>
      </c>
      <c r="X1" s="19">
        <v>2023</v>
      </c>
      <c r="Y1" s="19">
        <v>2023</v>
      </c>
      <c r="Z1" s="19">
        <v>2023</v>
      </c>
      <c r="AA1" s="259">
        <v>2023</v>
      </c>
      <c r="AB1" s="249">
        <v>2023</v>
      </c>
      <c r="AC1" s="249">
        <v>2023</v>
      </c>
      <c r="AD1" s="249">
        <v>2023</v>
      </c>
      <c r="AE1" s="249">
        <v>2023</v>
      </c>
      <c r="AF1" s="19"/>
      <c r="AG1" s="19"/>
      <c r="AH1" s="19"/>
      <c r="AI1" s="19"/>
      <c r="AJ1" s="19"/>
      <c r="AK1" s="19"/>
      <c r="AL1" s="19"/>
      <c r="AM1" s="19"/>
      <c r="AN1" s="19"/>
    </row>
    <row r="2" spans="1:40" s="23" customFormat="1" ht="38" customHeight="1" x14ac:dyDescent="0.15">
      <c r="A2" s="24"/>
      <c r="B2" s="24"/>
      <c r="C2" s="24"/>
      <c r="D2" s="24"/>
      <c r="E2" s="25"/>
      <c r="F2" s="25"/>
      <c r="G2" s="146" t="s">
        <v>44</v>
      </c>
      <c r="H2" s="146" t="s">
        <v>44</v>
      </c>
      <c r="I2" s="59" t="s">
        <v>66</v>
      </c>
      <c r="J2" s="59" t="s">
        <v>66</v>
      </c>
      <c r="K2" s="59" t="s">
        <v>116</v>
      </c>
      <c r="L2" s="146" t="s">
        <v>119</v>
      </c>
      <c r="M2" s="146" t="s">
        <v>122</v>
      </c>
      <c r="N2" s="59" t="s">
        <v>68</v>
      </c>
      <c r="O2" s="59" t="s">
        <v>68</v>
      </c>
      <c r="P2" s="59" t="s">
        <v>66</v>
      </c>
      <c r="Q2" s="59" t="s">
        <v>66</v>
      </c>
      <c r="R2" s="59" t="s">
        <v>68</v>
      </c>
      <c r="S2" s="163" t="s">
        <v>206</v>
      </c>
      <c r="T2" s="163" t="s">
        <v>206</v>
      </c>
      <c r="U2" s="59" t="s">
        <v>205</v>
      </c>
      <c r="V2" s="59" t="s">
        <v>205</v>
      </c>
      <c r="W2" s="59" t="s">
        <v>222</v>
      </c>
      <c r="X2" s="59" t="s">
        <v>222</v>
      </c>
      <c r="Y2" s="59" t="s">
        <v>222</v>
      </c>
      <c r="Z2" s="59" t="s">
        <v>222</v>
      </c>
      <c r="AA2" s="260" t="s">
        <v>231</v>
      </c>
      <c r="AB2" s="250" t="s">
        <v>119</v>
      </c>
      <c r="AC2" s="250" t="s">
        <v>119</v>
      </c>
      <c r="AD2" s="250" t="s">
        <v>258</v>
      </c>
      <c r="AE2" s="250" t="s">
        <v>242</v>
      </c>
      <c r="AF2" s="59"/>
      <c r="AG2" s="59"/>
      <c r="AH2" s="59"/>
      <c r="AI2" s="59"/>
      <c r="AJ2" s="59"/>
      <c r="AK2" s="59"/>
      <c r="AL2" s="59"/>
      <c r="AM2" s="59"/>
      <c r="AN2" s="59"/>
    </row>
    <row r="3" spans="1:40" s="27" customFormat="1" ht="30.75" customHeight="1" x14ac:dyDescent="0.15">
      <c r="A3" s="80" t="s">
        <v>31</v>
      </c>
      <c r="B3" s="81" t="s">
        <v>65</v>
      </c>
      <c r="C3" s="81"/>
      <c r="D3" s="81"/>
      <c r="E3" s="81" t="s">
        <v>19</v>
      </c>
      <c r="F3" s="26"/>
      <c r="G3" s="146" t="s">
        <v>38</v>
      </c>
      <c r="H3" s="146" t="s">
        <v>38</v>
      </c>
      <c r="I3" s="59" t="s">
        <v>38</v>
      </c>
      <c r="J3" s="59" t="s">
        <v>38</v>
      </c>
      <c r="K3" s="59" t="s">
        <v>117</v>
      </c>
      <c r="L3" s="146" t="s">
        <v>121</v>
      </c>
      <c r="M3" s="146" t="s">
        <v>121</v>
      </c>
      <c r="N3" s="59" t="s">
        <v>117</v>
      </c>
      <c r="O3" s="59" t="s">
        <v>117</v>
      </c>
      <c r="P3" s="59" t="s">
        <v>127</v>
      </c>
      <c r="Q3" s="59" t="s">
        <v>127</v>
      </c>
      <c r="R3" s="59" t="s">
        <v>153</v>
      </c>
      <c r="S3" s="163" t="s">
        <v>207</v>
      </c>
      <c r="T3" s="163" t="s">
        <v>207</v>
      </c>
      <c r="U3" s="59" t="s">
        <v>153</v>
      </c>
      <c r="V3" s="59" t="s">
        <v>153</v>
      </c>
      <c r="W3" s="59" t="s">
        <v>223</v>
      </c>
      <c r="X3" s="59" t="s">
        <v>226</v>
      </c>
      <c r="Y3" s="59" t="s">
        <v>227</v>
      </c>
      <c r="Z3" s="59" t="s">
        <v>227</v>
      </c>
      <c r="AA3" s="260" t="s">
        <v>232</v>
      </c>
      <c r="AB3" s="250" t="s">
        <v>232</v>
      </c>
      <c r="AC3" s="250" t="s">
        <v>232</v>
      </c>
      <c r="AD3" s="250" t="s">
        <v>243</v>
      </c>
      <c r="AE3" s="250" t="s">
        <v>243</v>
      </c>
      <c r="AF3" s="59"/>
      <c r="AG3" s="59"/>
      <c r="AH3" s="59"/>
      <c r="AI3" s="59"/>
      <c r="AJ3" s="59"/>
      <c r="AK3" s="59"/>
      <c r="AL3" s="59"/>
      <c r="AM3" s="59"/>
      <c r="AN3" s="59"/>
    </row>
    <row r="4" spans="1:40" ht="14" customHeight="1" x14ac:dyDescent="0.15">
      <c r="A4" s="4"/>
      <c r="B4" s="5"/>
      <c r="C4" s="317" t="s">
        <v>260</v>
      </c>
      <c r="D4" s="5"/>
      <c r="E4" s="5"/>
      <c r="F4" s="61"/>
      <c r="G4" s="147">
        <v>43450</v>
      </c>
      <c r="H4" s="147">
        <v>43451</v>
      </c>
      <c r="I4" s="60">
        <v>43485</v>
      </c>
      <c r="J4" s="60">
        <v>43486</v>
      </c>
      <c r="K4" s="60">
        <v>43492</v>
      </c>
      <c r="L4" s="147">
        <v>43499</v>
      </c>
      <c r="M4" s="147">
        <v>43500</v>
      </c>
      <c r="N4" s="60">
        <v>43506</v>
      </c>
      <c r="O4" s="60">
        <v>43507</v>
      </c>
      <c r="P4" s="60">
        <v>43503</v>
      </c>
      <c r="Q4" s="60">
        <v>43504</v>
      </c>
      <c r="R4" s="60">
        <v>43519</v>
      </c>
      <c r="S4" s="164">
        <v>43519</v>
      </c>
      <c r="T4" s="164">
        <v>43520</v>
      </c>
      <c r="U4" s="60">
        <v>43520</v>
      </c>
      <c r="V4" s="60">
        <v>43521</v>
      </c>
      <c r="W4" s="60">
        <v>43526</v>
      </c>
      <c r="X4" s="60">
        <v>43527</v>
      </c>
      <c r="Y4" s="60">
        <v>43532</v>
      </c>
      <c r="Z4" s="60" t="s">
        <v>230</v>
      </c>
      <c r="AA4" s="261">
        <v>43533</v>
      </c>
      <c r="AB4" s="251">
        <v>43541</v>
      </c>
      <c r="AC4" s="251">
        <v>43542</v>
      </c>
      <c r="AD4" s="251">
        <v>43541</v>
      </c>
      <c r="AE4" s="251">
        <v>43542</v>
      </c>
      <c r="AF4" s="60"/>
      <c r="AG4" s="60"/>
      <c r="AH4" s="60"/>
      <c r="AI4" s="60"/>
      <c r="AJ4" s="60"/>
      <c r="AK4" s="60"/>
      <c r="AL4" s="60"/>
      <c r="AM4" s="60"/>
      <c r="AN4" s="60"/>
    </row>
    <row r="5" spans="1:40" ht="11" x14ac:dyDescent="0.15">
      <c r="A5" s="14"/>
      <c r="B5" s="15"/>
      <c r="C5" s="319"/>
      <c r="D5" s="15"/>
      <c r="E5" s="15"/>
      <c r="F5" s="61"/>
      <c r="G5" s="147" t="s">
        <v>36</v>
      </c>
      <c r="H5" s="147" t="s">
        <v>36</v>
      </c>
      <c r="I5" s="60" t="s">
        <v>36</v>
      </c>
      <c r="J5" s="60" t="s">
        <v>67</v>
      </c>
      <c r="K5" s="60" t="s">
        <v>36</v>
      </c>
      <c r="M5" s="147" t="s">
        <v>67</v>
      </c>
      <c r="N5" s="60" t="s">
        <v>36</v>
      </c>
      <c r="O5" s="60" t="s">
        <v>36</v>
      </c>
      <c r="P5" s="60" t="s">
        <v>36</v>
      </c>
      <c r="Q5" s="60" t="s">
        <v>67</v>
      </c>
      <c r="R5" s="60" t="s">
        <v>36</v>
      </c>
      <c r="S5" s="164" t="s">
        <v>36</v>
      </c>
      <c r="T5" s="164" t="s">
        <v>67</v>
      </c>
      <c r="U5" s="60" t="s">
        <v>36</v>
      </c>
      <c r="V5" s="60" t="s">
        <v>67</v>
      </c>
      <c r="W5" s="60" t="s">
        <v>36</v>
      </c>
      <c r="X5" s="60" t="s">
        <v>67</v>
      </c>
      <c r="Y5" s="60" t="s">
        <v>36</v>
      </c>
      <c r="Z5" s="60" t="s">
        <v>67</v>
      </c>
      <c r="AA5" s="261" t="s">
        <v>36</v>
      </c>
      <c r="AB5" s="251" t="s">
        <v>36</v>
      </c>
      <c r="AC5" s="251" t="s">
        <v>67</v>
      </c>
      <c r="AD5" s="251" t="s">
        <v>36</v>
      </c>
      <c r="AE5" s="251" t="s">
        <v>67</v>
      </c>
      <c r="AF5" s="60"/>
      <c r="AG5" s="60"/>
      <c r="AH5" s="60"/>
      <c r="AI5" s="60"/>
      <c r="AJ5" s="60"/>
      <c r="AK5" s="60"/>
      <c r="AL5" s="60"/>
      <c r="AM5" s="60"/>
      <c r="AN5" s="60"/>
    </row>
    <row r="6" spans="1:40" ht="11" customHeight="1" x14ac:dyDescent="0.15">
      <c r="A6" s="4"/>
      <c r="B6" s="5"/>
      <c r="C6" s="319"/>
      <c r="D6" s="5"/>
      <c r="E6" s="6"/>
      <c r="F6" s="29"/>
      <c r="G6" s="245" t="s">
        <v>20</v>
      </c>
      <c r="H6" s="245" t="s">
        <v>20</v>
      </c>
      <c r="I6" s="54" t="s">
        <v>20</v>
      </c>
      <c r="J6" s="54" t="s">
        <v>20</v>
      </c>
      <c r="K6" s="54" t="s">
        <v>20</v>
      </c>
      <c r="L6" s="245" t="s">
        <v>20</v>
      </c>
      <c r="M6" s="245" t="s">
        <v>20</v>
      </c>
      <c r="N6" s="54" t="s">
        <v>20</v>
      </c>
      <c r="O6" s="54" t="s">
        <v>20</v>
      </c>
      <c r="P6" s="54" t="s">
        <v>20</v>
      </c>
      <c r="Q6" s="54" t="s">
        <v>20</v>
      </c>
      <c r="R6" s="54" t="s">
        <v>20</v>
      </c>
      <c r="S6" s="54" t="s">
        <v>20</v>
      </c>
      <c r="T6" s="176" t="s">
        <v>20</v>
      </c>
      <c r="U6" s="54" t="s">
        <v>20</v>
      </c>
      <c r="V6" s="54" t="s">
        <v>20</v>
      </c>
      <c r="W6" s="54" t="s">
        <v>20</v>
      </c>
      <c r="X6" s="54" t="s">
        <v>20</v>
      </c>
      <c r="Y6" s="54" t="s">
        <v>20</v>
      </c>
      <c r="Z6" s="54" t="s">
        <v>20</v>
      </c>
      <c r="AA6" s="262" t="s">
        <v>20</v>
      </c>
      <c r="AB6" s="252" t="s">
        <v>20</v>
      </c>
      <c r="AC6" s="252" t="s">
        <v>20</v>
      </c>
      <c r="AD6" s="252" t="s">
        <v>20</v>
      </c>
      <c r="AE6" s="252" t="s">
        <v>20</v>
      </c>
      <c r="AF6" s="54"/>
      <c r="AG6" s="54"/>
      <c r="AH6" s="54"/>
      <c r="AI6" s="54"/>
      <c r="AJ6" s="54"/>
      <c r="AK6" s="54"/>
      <c r="AL6" s="54"/>
      <c r="AM6" s="54"/>
      <c r="AN6" s="54"/>
    </row>
    <row r="7" spans="1:40" s="31" customFormat="1" ht="24" x14ac:dyDescent="0.15">
      <c r="A7" s="14" t="s">
        <v>33</v>
      </c>
      <c r="B7" s="15" t="s">
        <v>48</v>
      </c>
      <c r="C7" s="318"/>
      <c r="D7" s="305" t="s">
        <v>261</v>
      </c>
      <c r="E7" s="16" t="s">
        <v>9</v>
      </c>
      <c r="F7" s="30" t="s">
        <v>25</v>
      </c>
      <c r="G7" s="246">
        <f>'FIS Apex MO-1'!I16</f>
        <v>58</v>
      </c>
      <c r="H7" s="246">
        <f>'FIS Apex MO-2'!I16</f>
        <v>58</v>
      </c>
      <c r="I7" s="70">
        <f>'NorAm Apex MO'!I16</f>
        <v>68</v>
      </c>
      <c r="J7" s="70">
        <f>'NorAm Apex DM'!I16</f>
        <v>67</v>
      </c>
      <c r="K7" s="70">
        <f>'TT BV1'!I16</f>
        <v>30</v>
      </c>
      <c r="L7" s="246">
        <f>'CC Canyon MO'!I16</f>
        <v>48</v>
      </c>
      <c r="M7" s="246">
        <f>'CC Canyon DM'!I16</f>
        <v>36</v>
      </c>
      <c r="N7" s="70">
        <f>'TT BV2'!I16</f>
        <v>29</v>
      </c>
      <c r="O7" s="70">
        <f>'TT BV3'!I16</f>
        <v>25</v>
      </c>
      <c r="P7" s="70">
        <f>'NorAm Deer Valley MO'!I16</f>
        <v>64</v>
      </c>
      <c r="Q7" s="70">
        <f>'NorAm Deer Valley DM'!I16</f>
        <v>61</v>
      </c>
      <c r="R7" s="110">
        <f>'TT Camp Fortune'!I16</f>
        <v>28</v>
      </c>
      <c r="S7" s="110">
        <f>'CWG MO'!I16</f>
        <v>18</v>
      </c>
      <c r="T7" s="177">
        <f>'CWG DM'!I16</f>
        <v>13</v>
      </c>
      <c r="U7" s="110">
        <f>'TT Prov CF MO'!I16</f>
        <v>28</v>
      </c>
      <c r="V7" s="110">
        <f>'TT Prov CF DM'!I16</f>
        <v>24</v>
      </c>
      <c r="W7" s="110">
        <f>'NorAm VSC MO'!I16</f>
        <v>69</v>
      </c>
      <c r="X7" s="110">
        <f>'NorAm VSC DM'!I16</f>
        <v>69</v>
      </c>
      <c r="Y7" s="110">
        <f>'NA Stratton MO'!I16</f>
        <v>66</v>
      </c>
      <c r="Z7" s="110">
        <f>'NA Stratton DM'!I16</f>
        <v>66</v>
      </c>
      <c r="AA7" s="263">
        <f>'JrNats MO'!I16</f>
        <v>61</v>
      </c>
      <c r="AB7" s="253">
        <f>'CC Caledon MO'!I16</f>
        <v>54</v>
      </c>
      <c r="AC7" s="253">
        <f>'CC Caledon DM'!I16</f>
        <v>55</v>
      </c>
      <c r="AD7" s="253">
        <f>'SrNats VSC MO'!I16</f>
        <v>48</v>
      </c>
      <c r="AE7" s="253">
        <f>'SrNats VSC DM'!I16</f>
        <v>46</v>
      </c>
      <c r="AF7" s="70"/>
      <c r="AG7" s="70"/>
      <c r="AH7" s="70"/>
      <c r="AI7" s="70"/>
      <c r="AJ7" s="70"/>
      <c r="AK7" s="70"/>
      <c r="AL7" s="70"/>
      <c r="AM7" s="70"/>
      <c r="AN7" s="70"/>
    </row>
    <row r="8" spans="1:40" s="274" customFormat="1" ht="11" x14ac:dyDescent="0.15">
      <c r="A8" s="269"/>
      <c r="B8" s="269"/>
      <c r="C8" s="269"/>
      <c r="D8" s="270"/>
      <c r="E8" s="271" t="s">
        <v>41</v>
      </c>
      <c r="F8" s="272"/>
      <c r="G8" s="254">
        <f t="shared" ref="G8:M8" si="0">G7/4</f>
        <v>14.5</v>
      </c>
      <c r="H8" s="254">
        <f t="shared" ref="H8:L8" si="1">H7/4</f>
        <v>14.5</v>
      </c>
      <c r="I8" s="271">
        <f t="shared" si="1"/>
        <v>17</v>
      </c>
      <c r="J8" s="271">
        <f t="shared" si="1"/>
        <v>16.75</v>
      </c>
      <c r="K8" s="271">
        <f t="shared" ref="K8" si="2">K7/4</f>
        <v>7.5</v>
      </c>
      <c r="L8" s="254">
        <f t="shared" si="1"/>
        <v>12</v>
      </c>
      <c r="M8" s="254">
        <f t="shared" si="0"/>
        <v>9</v>
      </c>
      <c r="N8" s="271">
        <f t="shared" ref="N8:Q8" si="3">N7/4</f>
        <v>7.25</v>
      </c>
      <c r="O8" s="271">
        <f t="shared" si="3"/>
        <v>6.25</v>
      </c>
      <c r="P8" s="271">
        <f t="shared" si="3"/>
        <v>16</v>
      </c>
      <c r="Q8" s="271">
        <f t="shared" si="3"/>
        <v>15.25</v>
      </c>
      <c r="R8" s="271">
        <f t="shared" ref="R8:AD8" si="4">R7/4</f>
        <v>7</v>
      </c>
      <c r="S8" s="271">
        <f t="shared" ref="S8:T8" si="5">S7/4</f>
        <v>4.5</v>
      </c>
      <c r="T8" s="273">
        <f t="shared" si="5"/>
        <v>3.25</v>
      </c>
      <c r="U8" s="271">
        <f t="shared" si="4"/>
        <v>7</v>
      </c>
      <c r="V8" s="271">
        <f t="shared" ref="V8:X8" si="6">V7/4</f>
        <v>6</v>
      </c>
      <c r="W8" s="271">
        <f t="shared" si="6"/>
        <v>17.25</v>
      </c>
      <c r="X8" s="271">
        <f t="shared" si="6"/>
        <v>17.25</v>
      </c>
      <c r="Y8" s="271">
        <f t="shared" si="4"/>
        <v>16.5</v>
      </c>
      <c r="Z8" s="271">
        <f t="shared" si="4"/>
        <v>16.5</v>
      </c>
      <c r="AA8" s="264">
        <f t="shared" ref="AA8:AC8" si="7">AA7/4</f>
        <v>15.25</v>
      </c>
      <c r="AB8" s="254">
        <f t="shared" si="7"/>
        <v>13.5</v>
      </c>
      <c r="AC8" s="254">
        <f t="shared" si="7"/>
        <v>13.75</v>
      </c>
      <c r="AD8" s="254">
        <f t="shared" si="4"/>
        <v>12</v>
      </c>
      <c r="AE8" s="254">
        <f t="shared" ref="AE8" si="8">AE7/4</f>
        <v>11.5</v>
      </c>
      <c r="AF8" s="271"/>
      <c r="AG8" s="271"/>
      <c r="AH8" s="271"/>
      <c r="AI8" s="271"/>
      <c r="AJ8" s="271"/>
      <c r="AK8" s="271"/>
      <c r="AL8" s="271"/>
      <c r="AM8" s="271"/>
      <c r="AN8" s="271"/>
    </row>
    <row r="9" spans="1:40" s="280" customFormat="1" ht="11" x14ac:dyDescent="0.15">
      <c r="A9" s="275"/>
      <c r="B9" s="275"/>
      <c r="C9" s="275"/>
      <c r="D9" s="276"/>
      <c r="E9" s="277" t="s">
        <v>42</v>
      </c>
      <c r="F9" s="278"/>
      <c r="G9" s="268">
        <f t="shared" ref="G9:M9" si="9">G7/2</f>
        <v>29</v>
      </c>
      <c r="H9" s="268">
        <f t="shared" ref="H9:L9" si="10">H7/2</f>
        <v>29</v>
      </c>
      <c r="I9" s="277">
        <f t="shared" si="10"/>
        <v>34</v>
      </c>
      <c r="J9" s="277">
        <f t="shared" si="10"/>
        <v>33.5</v>
      </c>
      <c r="K9" s="277">
        <f t="shared" ref="K9" si="11">K7/2</f>
        <v>15</v>
      </c>
      <c r="L9" s="268">
        <f t="shared" si="10"/>
        <v>24</v>
      </c>
      <c r="M9" s="268">
        <f t="shared" si="9"/>
        <v>18</v>
      </c>
      <c r="N9" s="277">
        <f t="shared" ref="N9:Q9" si="12">N7/2</f>
        <v>14.5</v>
      </c>
      <c r="O9" s="277">
        <f t="shared" si="12"/>
        <v>12.5</v>
      </c>
      <c r="P9" s="277">
        <f t="shared" si="12"/>
        <v>32</v>
      </c>
      <c r="Q9" s="277">
        <f t="shared" si="12"/>
        <v>30.5</v>
      </c>
      <c r="R9" s="277">
        <f t="shared" ref="R9:AD9" si="13">R7/2</f>
        <v>14</v>
      </c>
      <c r="S9" s="277">
        <f t="shared" ref="S9:T9" si="14">S7/2</f>
        <v>9</v>
      </c>
      <c r="T9" s="279">
        <f t="shared" si="14"/>
        <v>6.5</v>
      </c>
      <c r="U9" s="277">
        <f t="shared" si="13"/>
        <v>14</v>
      </c>
      <c r="V9" s="277">
        <f t="shared" ref="V9:X9" si="15">V7/2</f>
        <v>12</v>
      </c>
      <c r="W9" s="277">
        <f t="shared" si="15"/>
        <v>34.5</v>
      </c>
      <c r="X9" s="277">
        <f t="shared" si="15"/>
        <v>34.5</v>
      </c>
      <c r="Y9" s="277">
        <f t="shared" si="13"/>
        <v>33</v>
      </c>
      <c r="Z9" s="277">
        <f t="shared" si="13"/>
        <v>33</v>
      </c>
      <c r="AA9" s="279">
        <f t="shared" ref="AA9:AC9" si="16">AA7/2</f>
        <v>30.5</v>
      </c>
      <c r="AB9" s="268">
        <f t="shared" si="16"/>
        <v>27</v>
      </c>
      <c r="AC9" s="268">
        <f t="shared" si="16"/>
        <v>27.5</v>
      </c>
      <c r="AD9" s="268">
        <f t="shared" si="13"/>
        <v>24</v>
      </c>
      <c r="AE9" s="268">
        <f t="shared" ref="AE9" si="17">AE7/2</f>
        <v>23</v>
      </c>
      <c r="AF9" s="277"/>
      <c r="AG9" s="277"/>
      <c r="AH9" s="277"/>
      <c r="AI9" s="277"/>
      <c r="AJ9" s="277"/>
      <c r="AK9" s="277"/>
      <c r="AL9" s="277"/>
      <c r="AM9" s="277"/>
      <c r="AN9" s="277"/>
    </row>
    <row r="10" spans="1:40" s="285" customFormat="1" ht="11" x14ac:dyDescent="0.15">
      <c r="A10" s="281"/>
      <c r="B10" s="281"/>
      <c r="C10" s="281"/>
      <c r="D10" s="282"/>
      <c r="E10" s="283" t="s">
        <v>259</v>
      </c>
      <c r="F10" s="284"/>
      <c r="G10" s="288">
        <f>G7/3*2</f>
        <v>38.666666666666664</v>
      </c>
      <c r="H10" s="288">
        <f t="shared" ref="H10:AE10" si="18">H7/3*2</f>
        <v>38.666666666666664</v>
      </c>
      <c r="I10" s="255">
        <f t="shared" si="18"/>
        <v>45.333333333333336</v>
      </c>
      <c r="J10" s="255">
        <f t="shared" si="18"/>
        <v>44.666666666666664</v>
      </c>
      <c r="K10" s="255">
        <f t="shared" si="18"/>
        <v>20</v>
      </c>
      <c r="L10" s="288">
        <f t="shared" si="18"/>
        <v>32</v>
      </c>
      <c r="M10" s="288">
        <f t="shared" si="18"/>
        <v>24</v>
      </c>
      <c r="N10" s="255">
        <f t="shared" si="18"/>
        <v>19.333333333333332</v>
      </c>
      <c r="O10" s="255">
        <f t="shared" si="18"/>
        <v>16.666666666666668</v>
      </c>
      <c r="P10" s="255">
        <f t="shared" si="18"/>
        <v>42.666666666666664</v>
      </c>
      <c r="Q10" s="255">
        <f t="shared" si="18"/>
        <v>40.666666666666664</v>
      </c>
      <c r="R10" s="255">
        <f t="shared" si="18"/>
        <v>18.666666666666668</v>
      </c>
      <c r="S10" s="255">
        <f t="shared" si="18"/>
        <v>12</v>
      </c>
      <c r="T10" s="255">
        <f t="shared" si="18"/>
        <v>8.6666666666666661</v>
      </c>
      <c r="U10" s="255">
        <f t="shared" si="18"/>
        <v>18.666666666666668</v>
      </c>
      <c r="V10" s="255">
        <f t="shared" si="18"/>
        <v>16</v>
      </c>
      <c r="W10" s="255">
        <f t="shared" si="18"/>
        <v>46</v>
      </c>
      <c r="X10" s="255">
        <f t="shared" si="18"/>
        <v>46</v>
      </c>
      <c r="Y10" s="255">
        <f t="shared" si="18"/>
        <v>44</v>
      </c>
      <c r="Z10" s="255">
        <f t="shared" si="18"/>
        <v>44</v>
      </c>
      <c r="AA10" s="255">
        <f t="shared" si="18"/>
        <v>40.666666666666664</v>
      </c>
      <c r="AB10" s="288">
        <f t="shared" si="18"/>
        <v>36</v>
      </c>
      <c r="AC10" s="288">
        <f t="shared" si="18"/>
        <v>36.666666666666664</v>
      </c>
      <c r="AD10" s="288">
        <f t="shared" si="18"/>
        <v>32</v>
      </c>
      <c r="AE10" s="288">
        <f t="shared" si="18"/>
        <v>30.666666666666668</v>
      </c>
      <c r="AF10" s="283"/>
      <c r="AG10" s="283"/>
      <c r="AH10" s="283"/>
      <c r="AI10" s="283"/>
      <c r="AJ10" s="283"/>
      <c r="AK10" s="283"/>
      <c r="AL10" s="283"/>
      <c r="AM10" s="283"/>
      <c r="AN10" s="283"/>
    </row>
    <row r="11" spans="1:40" s="274" customFormat="1" ht="11" x14ac:dyDescent="0.15">
      <c r="A11" s="269"/>
      <c r="B11" s="269"/>
      <c r="C11" s="269"/>
      <c r="D11" s="270"/>
      <c r="E11" s="286" t="s">
        <v>43</v>
      </c>
      <c r="F11" s="272"/>
      <c r="G11" s="256">
        <f t="shared" ref="G11:M11" si="19">G7/4*3</f>
        <v>43.5</v>
      </c>
      <c r="H11" s="256">
        <f t="shared" ref="H11:L11" si="20">H7/4*3</f>
        <v>43.5</v>
      </c>
      <c r="I11" s="286">
        <f t="shared" si="20"/>
        <v>51</v>
      </c>
      <c r="J11" s="286">
        <f t="shared" si="20"/>
        <v>50.25</v>
      </c>
      <c r="K11" s="286">
        <f t="shared" ref="K11" si="21">K7/4*3</f>
        <v>22.5</v>
      </c>
      <c r="L11" s="256">
        <f t="shared" si="20"/>
        <v>36</v>
      </c>
      <c r="M11" s="256">
        <f t="shared" si="19"/>
        <v>27</v>
      </c>
      <c r="N11" s="286">
        <f>N7/4*3</f>
        <v>21.75</v>
      </c>
      <c r="O11" s="286">
        <f>O7/4*3</f>
        <v>18.75</v>
      </c>
      <c r="P11" s="286">
        <f>P7/4*3</f>
        <v>48</v>
      </c>
      <c r="Q11" s="286">
        <f>Q7/4*3</f>
        <v>45.75</v>
      </c>
      <c r="R11" s="286">
        <f t="shared" ref="R11:AD11" si="22">R7/4*3</f>
        <v>21</v>
      </c>
      <c r="S11" s="286">
        <f t="shared" ref="S11:T11" si="23">S7/4*3</f>
        <v>13.5</v>
      </c>
      <c r="T11" s="287">
        <f t="shared" si="23"/>
        <v>9.75</v>
      </c>
      <c r="U11" s="286">
        <f t="shared" si="22"/>
        <v>21</v>
      </c>
      <c r="V11" s="286">
        <f t="shared" ref="V11:X11" si="24">V7/4*3</f>
        <v>18</v>
      </c>
      <c r="W11" s="286">
        <f t="shared" si="24"/>
        <v>51.75</v>
      </c>
      <c r="X11" s="286">
        <f t="shared" si="24"/>
        <v>51.75</v>
      </c>
      <c r="Y11" s="286">
        <f t="shared" si="22"/>
        <v>49.5</v>
      </c>
      <c r="Z11" s="286">
        <f t="shared" si="22"/>
        <v>49.5</v>
      </c>
      <c r="AA11" s="265">
        <f t="shared" ref="AA11:AC11" si="25">AA7/4*3</f>
        <v>45.75</v>
      </c>
      <c r="AB11" s="256">
        <f t="shared" si="25"/>
        <v>40.5</v>
      </c>
      <c r="AC11" s="256">
        <f t="shared" si="25"/>
        <v>41.25</v>
      </c>
      <c r="AD11" s="256">
        <f t="shared" si="22"/>
        <v>36</v>
      </c>
      <c r="AE11" s="256">
        <f>AE7/4*3</f>
        <v>34.5</v>
      </c>
      <c r="AF11" s="286"/>
      <c r="AG11" s="286"/>
      <c r="AH11" s="286"/>
      <c r="AI11" s="286"/>
      <c r="AJ11" s="286"/>
      <c r="AK11" s="286"/>
      <c r="AL11" s="286"/>
      <c r="AM11" s="286"/>
      <c r="AN11" s="286"/>
    </row>
    <row r="12" spans="1:40" ht="19" customHeight="1" x14ac:dyDescent="0.15">
      <c r="A12" s="291" t="s">
        <v>254</v>
      </c>
      <c r="B12" s="292">
        <v>2005</v>
      </c>
      <c r="C12" s="292" t="s">
        <v>51</v>
      </c>
      <c r="D12" s="293" t="s">
        <v>112</v>
      </c>
      <c r="E12" s="294" t="s">
        <v>55</v>
      </c>
      <c r="F12" s="58">
        <f>IF(ISNA(VLOOKUP($E12,'Ontario Rankings'!$E$6:$M$66,3,FALSE))=TRUE,"0",VLOOKUP($E12,'Ontario Rankings'!$E$6:$M$66,3,FALSE))</f>
        <v>1</v>
      </c>
      <c r="G12" s="289">
        <f>IF(ISNA(VLOOKUP($E12,'FIS Apex MO-1'!$A$17:$I$95,9,FALSE))=TRUE,"0",VLOOKUP($E12,'FIS Apex MO-1'!$A$17:$I$95,9,FALSE))</f>
        <v>34</v>
      </c>
      <c r="H12" s="289">
        <f>IF(ISNA(VLOOKUP($E12,'FIS Apex MO-2'!$A$17:$I$92,9,FALSE))=TRUE,"0",VLOOKUP($E12,'FIS Apex MO-2'!$A$17:$I$92,9,FALSE))</f>
        <v>24</v>
      </c>
      <c r="I12" s="68" t="str">
        <f>IF(ISNA(VLOOKUP($E12,'NorAm Apex MO'!$A$17:$I$92,9,FALSE))=TRUE,"0",VLOOKUP($E12,'NorAm Apex MO'!$A$17:$I$92,9,FALSE))</f>
        <v>0</v>
      </c>
      <c r="J12" s="68" t="str">
        <f>IF(ISNA(VLOOKUP($E12,'NorAm Apex DM'!$A$17:$I$92,9,FALSE))=TRUE,"0",VLOOKUP($E12,'NorAm Apex DM'!$A$17:$I$92,9,FALSE))</f>
        <v>0</v>
      </c>
      <c r="K12" s="303">
        <f>IF(ISNA(VLOOKUP($E12,'TT BV1'!$A$17:$I$92,9,FALSE))=TRUE,"0",VLOOKUP($E12,'TT BV1'!$A$17:$I$92,9,FALSE))</f>
        <v>3</v>
      </c>
      <c r="L12" s="289">
        <f>IF(ISNA(VLOOKUP($E12,'CC Canyon MO'!$A$17:$I$92,9,FALSE))=TRUE,"0",VLOOKUP($E12,'CC Canyon MO'!$A$17:$I$92,9,FALSE))</f>
        <v>23</v>
      </c>
      <c r="M12" s="247" t="str">
        <f>IF(ISNA(VLOOKUP($E12,'CC Canyon DM'!$A$17:$I$81,9,FALSE))=TRUE,"0",VLOOKUP($E12,'CC Canyon DM'!$A$17:$I$81,9,FALSE))</f>
        <v>0</v>
      </c>
      <c r="N12" s="68" t="str">
        <f>IF(ISNA(VLOOKUP($E12,'TT BV2'!$A$17:$I$92,9,FALSE))=TRUE,"0",VLOOKUP($E12,'TT BV2'!$A$17:$I$92,9,FALSE))</f>
        <v>0</v>
      </c>
      <c r="O12" s="68" t="str">
        <f>IF(ISNA(VLOOKUP($E12,'TT BV3'!$A$17:$I$92,9,FALSE))=TRUE,"0",VLOOKUP($E12,'TT BV3'!$A$17:$I$92,9,FALSE))</f>
        <v>0</v>
      </c>
      <c r="P12" s="68">
        <f>IF(ISNA(VLOOKUP($E12,'NorAm Deer Valley MO'!$A$17:$I$92,9,FALSE))=TRUE,"0",VLOOKUP($E12,'NorAm Deer Valley MO'!$A$17:$I$92,9,FALSE))</f>
        <v>44</v>
      </c>
      <c r="Q12" s="68">
        <f>IF(ISNA(VLOOKUP($E12,'NorAm Deer Valley DM'!$A$17:$I$92,9,FALSE))=TRUE,"0",VLOOKUP($E12,'NorAm Deer Valley DM'!$A$17:$I$92,9,FALSE))</f>
        <v>23</v>
      </c>
      <c r="R12" s="68" t="str">
        <f>IF(ISNA(VLOOKUP($E12,'TT Camp Fortune'!$A$17:$I$92,9,FALSE))=TRUE,"0",VLOOKUP($E12,'TT Camp Fortune'!$A$17:$I$92,9,FALSE))</f>
        <v>0</v>
      </c>
      <c r="S12" s="68">
        <f>IF(ISNA(VLOOKUP($E12,'CWG MO'!$A$17:$I$92,9,FALSE))=TRUE,"0",VLOOKUP($E12,'CWG MO'!$A$17:$I$92,9,FALSE))</f>
        <v>11</v>
      </c>
      <c r="T12" s="178">
        <f>IF(ISNA(VLOOKUP($E12,'CWG DM'!$A$17:$I$92,9,FALSE))=TRUE,"0",VLOOKUP($E12,'CWG DM'!$A$17:$I$92,9,FALSE))</f>
        <v>10</v>
      </c>
      <c r="U12" s="68" t="str">
        <f>IF(ISNA(VLOOKUP($E12,'TT Prov CF MO'!$A$17:$I$92,9,FALSE))=TRUE,"0",VLOOKUP($E12,'TT Prov CF MO'!$A$17:$I$92,9,FALSE))</f>
        <v>0</v>
      </c>
      <c r="V12" s="68" t="str">
        <f>IF(ISNA(VLOOKUP($E12,'TT Prov CF DM'!$A$17:$I$92,9,FALSE))=TRUE,"0",VLOOKUP($E12,'TT Prov CF DM'!$A$17:$I$92,9,FALSE))</f>
        <v>0</v>
      </c>
      <c r="W12" s="68">
        <f>IF(ISNA(VLOOKUP($E12,'NorAm VSC MO'!$A$17:$I$92,9,FALSE))=TRUE,"0",VLOOKUP($E12,'NorAm VSC MO'!$A$17:$I$92,9,FALSE))</f>
        <v>52</v>
      </c>
      <c r="X12" s="68">
        <f>IF(ISNA(VLOOKUP($E12,'NorAm VSC DM'!$A$17:$I$92,9,FALSE))=TRUE,"0",VLOOKUP($E12,'NorAm VSC DM'!$A$17:$I$92,9,FALSE))</f>
        <v>59</v>
      </c>
      <c r="Y12" s="68">
        <f>IF(ISNA(VLOOKUP($E12,'NA Stratton MO'!$A$17:$I$92,9,FALSE))=TRUE,"0",VLOOKUP($E12,'NA Stratton MO'!$A$17:$I$92,9,FALSE))</f>
        <v>41</v>
      </c>
      <c r="Z12" s="68">
        <f>IF(ISNA(VLOOKUP($E12,'NA Stratton DM'!$A$17:$I$92,9,FALSE))=TRUE,"0",VLOOKUP($E12,'NA Stratton DM'!$A$17:$I$92,9,FALSE))</f>
        <v>36</v>
      </c>
      <c r="AA12" s="266" t="str">
        <f>IF(ISNA(VLOOKUP($E12,'JrNats MO'!$A$17:$I$95,9,FALSE))=TRUE,"0",VLOOKUP($E12,'JrNats MO'!$A$17:$I$95,9,FALSE))</f>
        <v>0</v>
      </c>
      <c r="AB12" s="290">
        <f>IF(ISNA(VLOOKUP($E12,'CC Caledon MO'!$A$17:$I$92,9,FALSE))=TRUE,"0",VLOOKUP($E12,'CC Caledon MO'!$A$17:$I$92,9,FALSE))</f>
        <v>24</v>
      </c>
      <c r="AC12" s="290">
        <f>IF(ISNA(VLOOKUP($E12,'CC Caledon DM'!$A$17:$I$93,9,FALSE))=TRUE,"0",VLOOKUP($E12,'CC Caledon DM'!$A$17:$I$93,9,FALSE))</f>
        <v>9</v>
      </c>
      <c r="AD12" s="290">
        <f>IF(ISNA(VLOOKUP($E12,'SrNats VSC MO'!$A$17:$I$92,9,FALSE))=TRUE,"0",VLOOKUP($E12,'SrNats VSC MO'!$A$17:$I$92,9,FALSE))</f>
        <v>21</v>
      </c>
      <c r="AE12" s="290">
        <f>IF(ISNA(VLOOKUP($E12,'SrNats VSC DM'!$A$17:$I$93,9,FALSE))=TRUE,"0",VLOOKUP($E12,'SrNats VSC DM'!$A$17:$I$93,9,FALSE))</f>
        <v>21</v>
      </c>
      <c r="AF12" s="68"/>
      <c r="AG12" s="68"/>
      <c r="AH12" s="68"/>
      <c r="AI12" s="68"/>
      <c r="AJ12" s="68"/>
      <c r="AK12" s="68"/>
      <c r="AL12" s="68"/>
      <c r="AM12" s="68"/>
      <c r="AN12" s="68"/>
    </row>
    <row r="13" spans="1:40" ht="19" customHeight="1" x14ac:dyDescent="0.15">
      <c r="A13" s="295" t="s">
        <v>60</v>
      </c>
      <c r="B13" s="296">
        <v>2008</v>
      </c>
      <c r="C13" s="296" t="s">
        <v>51</v>
      </c>
      <c r="D13" s="297" t="s">
        <v>39</v>
      </c>
      <c r="E13" s="298" t="s">
        <v>61</v>
      </c>
      <c r="F13" s="58">
        <f>IF(ISNA(VLOOKUP($E13,'Ontario Rankings'!$E$6:$M$66,3,FALSE))=TRUE,"0",VLOOKUP($E13,'Ontario Rankings'!$E$6:$M$66,3,FALSE))</f>
        <v>2</v>
      </c>
      <c r="G13" s="247">
        <f>IF(ISNA(VLOOKUP($E13,'FIS Apex MO-1'!$A$17:$I$95,9,FALSE))=TRUE,"0",VLOOKUP($E13,'FIS Apex MO-1'!$A$17:$I$95,9,FALSE))</f>
        <v>55</v>
      </c>
      <c r="H13" s="247">
        <f>IF(ISNA(VLOOKUP($E13,'FIS Apex MO-2'!$A$17:$I$92,9,FALSE))=TRUE,"0",VLOOKUP($E13,'FIS Apex MO-2'!$A$17:$I$92,9,FALSE))</f>
        <v>52</v>
      </c>
      <c r="I13" s="68" t="str">
        <f>IF(ISNA(VLOOKUP($E13,'NorAm Apex MO'!$A$17:$I$92,9,FALSE))=TRUE,"0",VLOOKUP($E13,'NorAm Apex MO'!$A$17:$I$92,9,FALSE))</f>
        <v>0</v>
      </c>
      <c r="J13" s="68" t="str">
        <f>IF(ISNA(VLOOKUP($E13,'NorAm Apex DM'!$A$17:$I$92,9,FALSE))=TRUE,"0",VLOOKUP($E13,'NorAm Apex DM'!$A$17:$I$92,9,FALSE))</f>
        <v>0</v>
      </c>
      <c r="K13" s="68" t="str">
        <f>IF(ISNA(VLOOKUP($E13,'TT BV1'!$A$17:$I$92,9,FALSE))=TRUE,"0",VLOOKUP($E13,'TT BV1'!$A$17:$I$92,9,FALSE))</f>
        <v>0</v>
      </c>
      <c r="L13" s="289">
        <f>IF(ISNA(VLOOKUP($E13,'CC Canyon MO'!$A$17:$I$92,9,FALSE))=TRUE,"0",VLOOKUP($E13,'CC Canyon MO'!$A$17:$I$92,9,FALSE))</f>
        <v>32</v>
      </c>
      <c r="M13" s="247">
        <f>IF(ISNA(VLOOKUP($E13,'CC Canyon DM'!$A$17:$I$81,9,FALSE))=TRUE,"0",VLOOKUP($E13,'CC Canyon DM'!$A$17:$I$81,9,FALSE))</f>
        <v>0</v>
      </c>
      <c r="N13" s="68" t="str">
        <f>IF(ISNA(VLOOKUP($E13,'TT BV2'!$A$17:$I$92,9,FALSE))=TRUE,"0",VLOOKUP($E13,'TT BV2'!$A$17:$I$92,9,FALSE))</f>
        <v>0</v>
      </c>
      <c r="O13" s="68" t="str">
        <f>IF(ISNA(VLOOKUP($E13,'TT BV3'!$A$17:$I$92,9,FALSE))=TRUE,"0",VLOOKUP($E13,'TT BV3'!$A$17:$I$92,9,FALSE))</f>
        <v>0</v>
      </c>
      <c r="P13" s="68" t="str">
        <f>IF(ISNA(VLOOKUP($E13,'NorAm Deer Valley MO'!$A$17:$I$92,9,FALSE))=TRUE,"0",VLOOKUP($E13,'NorAm Deer Valley MO'!$A$17:$I$92,9,FALSE))</f>
        <v>0</v>
      </c>
      <c r="Q13" s="68" t="str">
        <f>IF(ISNA(VLOOKUP($E13,'NorAm Deer Valley DM'!$A$17:$I$92,9,FALSE))=TRUE,"0",VLOOKUP($E13,'NorAm Deer Valley DM'!$A$17:$I$92,9,FALSE))</f>
        <v>0</v>
      </c>
      <c r="R13" s="303">
        <f>IF(ISNA(VLOOKUP($E13,'TT Camp Fortune'!$A$17:$I$92,9,FALSE))=TRUE,"0",VLOOKUP($E13,'TT Camp Fortune'!$A$17:$I$92,9,FALSE))</f>
        <v>1</v>
      </c>
      <c r="S13" s="68" t="str">
        <f>IF(ISNA(VLOOKUP($E13,'CWG MO'!$A$17:$I$92,9,FALSE))=TRUE,"0",VLOOKUP($E13,'CWG MO'!$A$17:$I$92,9,FALSE))</f>
        <v>0</v>
      </c>
      <c r="T13" s="178" t="str">
        <f>IF(ISNA(VLOOKUP($E13,'CWG DM'!$A$17:$I$92,9,FALSE))=TRUE,"0",VLOOKUP($E13,'CWG DM'!$A$17:$I$92,9,FALSE))</f>
        <v>0</v>
      </c>
      <c r="U13" s="303">
        <f>IF(ISNA(VLOOKUP($E13,'TT Prov CF MO'!$A$17:$I$92,9,FALSE))=TRUE,"0",VLOOKUP($E13,'TT Prov CF MO'!$A$17:$I$92,9,FALSE))</f>
        <v>1</v>
      </c>
      <c r="V13" s="303">
        <f>IF(ISNA(VLOOKUP($E13,'TT Prov CF DM'!$A$17:$I$92,9,FALSE))=TRUE,"0",VLOOKUP($E13,'TT Prov CF DM'!$A$17:$I$92,9,FALSE))</f>
        <v>1</v>
      </c>
      <c r="W13" s="68" t="str">
        <f>IF(ISNA(VLOOKUP($E13,'NorAm VSC MO'!$A$17:$I$92,9,FALSE))=TRUE,"0",VLOOKUP($E13,'NorAm VSC MO'!$A$17:$I$92,9,FALSE))</f>
        <v>0</v>
      </c>
      <c r="X13" s="68" t="str">
        <f>IF(ISNA(VLOOKUP($E13,'NorAm VSC DM'!$A$17:$I$92,9,FALSE))=TRUE,"0",VLOOKUP($E13,'NorAm VSC DM'!$A$17:$I$92,9,FALSE))</f>
        <v>0</v>
      </c>
      <c r="Y13" s="68" t="str">
        <f>IF(ISNA(VLOOKUP($E13,'NA Stratton MO'!$A$17:$I$92,9,FALSE))=TRUE,"0",VLOOKUP($E13,'NA Stratton MO'!$A$17:$I$92,9,FALSE))</f>
        <v>0</v>
      </c>
      <c r="Z13" s="68" t="str">
        <f>IF(ISNA(VLOOKUP($E13,'NA Stratton DM'!$A$17:$I$92,9,FALSE))=TRUE,"0",VLOOKUP($E13,'NA Stratton DM'!$A$17:$I$92,9,FALSE))</f>
        <v>0</v>
      </c>
      <c r="AA13" s="290">
        <f>IF(ISNA(VLOOKUP($E13,'JrNats MO'!$A$17:$I$95,9,FALSE))=TRUE,"0",VLOOKUP($E13,'JrNats MO'!$A$17:$I$95,9,FALSE))</f>
        <v>16</v>
      </c>
      <c r="AB13" s="290">
        <f>IF(ISNA(VLOOKUP($E13,'CC Caledon MO'!$A$17:$I$92,9,FALSE))=TRUE,"0",VLOOKUP($E13,'CC Caledon MO'!$A$17:$I$92,9,FALSE))</f>
        <v>31</v>
      </c>
      <c r="AC13" s="290">
        <f>IF(ISNA(VLOOKUP($E13,'CC Caledon DM'!$A$17:$I$93,9,FALSE))=TRUE,"0",VLOOKUP($E13,'CC Caledon DM'!$A$17:$I$93,9,FALSE))</f>
        <v>30</v>
      </c>
      <c r="AD13" s="257">
        <f>IF(ISNA(VLOOKUP($E13,'SrNats VSC MO'!$A$17:$I$92,9,FALSE))=TRUE,"0",VLOOKUP($E13,'SrNats VSC MO'!$A$17:$I$92,9,FALSE))</f>
        <v>38</v>
      </c>
      <c r="AE13" s="257">
        <f>IF(ISNA(VLOOKUP($E13,'SrNats VSC DM'!$A$17:$I$93,9,FALSE))=TRUE,"0",VLOOKUP($E13,'SrNats VSC DM'!$A$17:$I$93,9,FALSE))</f>
        <v>41</v>
      </c>
      <c r="AF13" s="68"/>
      <c r="AG13" s="68"/>
      <c r="AH13" s="68"/>
      <c r="AI13" s="68"/>
      <c r="AJ13" s="68"/>
      <c r="AK13" s="68"/>
      <c r="AL13" s="68"/>
      <c r="AM13" s="68"/>
      <c r="AN13" s="68"/>
    </row>
    <row r="14" spans="1:40" ht="19" customHeight="1" x14ac:dyDescent="0.15">
      <c r="A14" s="221" t="s">
        <v>249</v>
      </c>
      <c r="B14" s="222">
        <v>2005</v>
      </c>
      <c r="C14" s="222" t="s">
        <v>247</v>
      </c>
      <c r="D14" s="223" t="s">
        <v>112</v>
      </c>
      <c r="E14" s="224" t="s">
        <v>56</v>
      </c>
      <c r="F14" s="58" t="str">
        <f>IF(ISNA(VLOOKUP($E14,'Ontario Rankings'!$E$6:$M$66,3,FALSE))=TRUE,"0",VLOOKUP($E14,'Ontario Rankings'!$E$6:$M$66,3,FALSE))</f>
        <v>0</v>
      </c>
      <c r="G14" s="289">
        <f>IF(ISNA(VLOOKUP($E14,'FIS Apex MO-1'!$A$17:$I$95,9,FALSE))=TRUE,"0",VLOOKUP($E14,'FIS Apex MO-1'!$A$17:$I$95,9,FALSE))</f>
        <v>29</v>
      </c>
      <c r="H14" s="289">
        <f>IF(ISNA(VLOOKUP($E14,'FIS Apex MO-2'!$A$17:$I$92,9,FALSE))=TRUE,"0",VLOOKUP($E14,'FIS Apex MO-2'!$A$17:$I$92,9,FALSE))</f>
        <v>38</v>
      </c>
      <c r="I14" s="68">
        <f>IF(ISNA(VLOOKUP($E14,'NorAm Apex MO'!$A$17:$I$92,9,FALSE))=TRUE,"0",VLOOKUP($E14,'NorAm Apex MO'!$A$17:$I$92,9,FALSE))</f>
        <v>62</v>
      </c>
      <c r="J14" s="68">
        <f>IF(ISNA(VLOOKUP($E14,'NorAm Apex DM'!$A$17:$I$92,9,FALSE))=TRUE,"0",VLOOKUP($E14,'NorAm Apex DM'!$A$17:$I$92,9,FALSE))</f>
        <v>51</v>
      </c>
      <c r="K14" s="68" t="str">
        <f>IF(ISNA(VLOOKUP($E14,'TT BV1'!$A$17:$I$92,9,FALSE))=TRUE,"0",VLOOKUP($E14,'TT BV1'!$A$17:$I$92,9,FALSE))</f>
        <v>0</v>
      </c>
      <c r="L14" s="289">
        <f>IF(ISNA(VLOOKUP($E14,'CC Canyon MO'!$A$17:$I$92,9,FALSE))=TRUE,"0",VLOOKUP($E14,'CC Canyon MO'!$A$17:$I$92,9,FALSE))</f>
        <v>27</v>
      </c>
      <c r="M14" s="247" t="str">
        <f>IF(ISNA(VLOOKUP($E14,'CC Canyon DM'!$A$17:$I$81,9,FALSE))=TRUE,"0",VLOOKUP($E14,'CC Canyon DM'!$A$17:$I$81,9,FALSE))</f>
        <v>0</v>
      </c>
      <c r="N14" s="68" t="str">
        <f>IF(ISNA(VLOOKUP($E14,'TT BV2'!$A$17:$I$92,9,FALSE))=TRUE,"0",VLOOKUP($E14,'TT BV2'!$A$17:$I$92,9,FALSE))</f>
        <v>0</v>
      </c>
      <c r="O14" s="68" t="str">
        <f>IF(ISNA(VLOOKUP($E14,'TT BV3'!$A$17:$I$92,9,FALSE))=TRUE,"0",VLOOKUP($E14,'TT BV3'!$A$17:$I$92,9,FALSE))</f>
        <v>0</v>
      </c>
      <c r="P14" s="68">
        <f>IF(ISNA(VLOOKUP($E14,'NorAm Deer Valley MO'!$A$17:$I$92,9,FALSE))=TRUE,"0",VLOOKUP($E14,'NorAm Deer Valley MO'!$A$17:$I$92,9,FALSE))</f>
        <v>45</v>
      </c>
      <c r="Q14" s="68">
        <f>IF(ISNA(VLOOKUP($E14,'NorAm Deer Valley DM'!$A$17:$I$92,9,FALSE))=TRUE,"0",VLOOKUP($E14,'NorAm Deer Valley DM'!$A$17:$I$92,9,FALSE))</f>
        <v>54</v>
      </c>
      <c r="R14" s="68" t="str">
        <f>IF(ISNA(VLOOKUP($E14,'TT Camp Fortune'!$A$17:$I$92,9,FALSE))=TRUE,"0",VLOOKUP($E14,'TT Camp Fortune'!$A$17:$I$92,9,FALSE))</f>
        <v>0</v>
      </c>
      <c r="S14" s="68">
        <f>IF(ISNA(VLOOKUP($E14,'CWG MO'!$A$17:$I$92,9,FALSE))=TRUE,"0",VLOOKUP($E14,'CWG MO'!$A$17:$I$92,9,FALSE))</f>
        <v>8</v>
      </c>
      <c r="T14" s="178">
        <f>IF(ISNA(VLOOKUP($E14,'CWG DM'!$A$17:$I$92,9,FALSE))=TRUE,"0",VLOOKUP($E14,'CWG DM'!$A$17:$I$92,9,FALSE))</f>
        <v>6</v>
      </c>
      <c r="U14" s="68" t="str">
        <f>IF(ISNA(VLOOKUP($E14,'TT Prov CF MO'!$A$17:$I$92,9,FALSE))=TRUE,"0",VLOOKUP($E14,'TT Prov CF MO'!$A$17:$I$92,9,FALSE))</f>
        <v>0</v>
      </c>
      <c r="V14" s="68" t="str">
        <f>IF(ISNA(VLOOKUP($E14,'TT Prov CF DM'!$A$17:$I$92,9,FALSE))=TRUE,"0",VLOOKUP($E14,'TT Prov CF DM'!$A$17:$I$92,9,FALSE))</f>
        <v>0</v>
      </c>
      <c r="W14" s="68">
        <f>IF(ISNA(VLOOKUP($E14,'NorAm VSC MO'!$A$17:$I$92,9,FALSE))=TRUE,"0",VLOOKUP($E14,'NorAm VSC MO'!$A$17:$I$92,9,FALSE))</f>
        <v>59</v>
      </c>
      <c r="X14" s="68">
        <f>IF(ISNA(VLOOKUP($E14,'NorAm VSC DM'!$A$17:$I$92,9,FALSE))=TRUE,"0",VLOOKUP($E14,'NorAm VSC DM'!$A$17:$I$92,9,FALSE))</f>
        <v>44</v>
      </c>
      <c r="Y14" s="68">
        <f>IF(ISNA(VLOOKUP($E14,'NA Stratton MO'!$A$17:$I$92,9,FALSE))=TRUE,"0",VLOOKUP($E14,'NA Stratton MO'!$A$17:$I$92,9,FALSE))</f>
        <v>55</v>
      </c>
      <c r="Z14" s="68">
        <f>IF(ISNA(VLOOKUP($E14,'NA Stratton DM'!$A$17:$I$92,9,FALSE))=TRUE,"0",VLOOKUP($E14,'NA Stratton DM'!$A$17:$I$92,9,FALSE))</f>
        <v>58</v>
      </c>
      <c r="AA14" s="266" t="str">
        <f>IF(ISNA(VLOOKUP($E14,'JrNats MO'!$A$17:$I$95,9,FALSE))=TRUE,"0",VLOOKUP($E14,'JrNats MO'!$A$17:$I$95,9,FALSE))</f>
        <v>0</v>
      </c>
      <c r="AB14" s="290">
        <f>IF(ISNA(VLOOKUP($E14,'CC Caledon MO'!$A$17:$I$92,9,FALSE))=TRUE,"0",VLOOKUP($E14,'CC Caledon MO'!$A$17:$I$92,9,FALSE))</f>
        <v>26</v>
      </c>
      <c r="AC14" s="290">
        <f>IF(ISNA(VLOOKUP($E14,'CC Caledon DM'!$A$17:$I$93,9,FALSE))=TRUE,"0",VLOOKUP($E14,'CC Caledon DM'!$A$17:$I$93,9,FALSE))</f>
        <v>16</v>
      </c>
      <c r="AD14" s="257">
        <f>IF(ISNA(VLOOKUP($E14,'SrNats VSC MO'!$A$17:$I$92,9,FALSE))=TRUE,"0",VLOOKUP($E14,'SrNats VSC MO'!$A$17:$I$92,9,FALSE))</f>
        <v>36</v>
      </c>
      <c r="AE14" s="257">
        <f>IF(ISNA(VLOOKUP($E14,'SrNats VSC DM'!$A$17:$I$93,9,FALSE))=TRUE,"0",VLOOKUP($E14,'SrNats VSC DM'!$A$17:$I$93,9,FALSE))</f>
        <v>39</v>
      </c>
      <c r="AF14" s="68"/>
      <c r="AG14" s="68"/>
      <c r="AH14" s="68"/>
      <c r="AI14" s="68"/>
      <c r="AJ14" s="68"/>
      <c r="AK14" s="68"/>
      <c r="AL14" s="68"/>
      <c r="AM14" s="68"/>
      <c r="AN14" s="68"/>
    </row>
    <row r="15" spans="1:40" ht="19" customHeight="1" x14ac:dyDescent="0.15">
      <c r="A15" s="221" t="s">
        <v>248</v>
      </c>
      <c r="B15" s="222">
        <v>2006</v>
      </c>
      <c r="C15" s="222" t="s">
        <v>247</v>
      </c>
      <c r="D15" s="223" t="s">
        <v>37</v>
      </c>
      <c r="E15" s="231" t="s">
        <v>62</v>
      </c>
      <c r="F15" s="58" t="str">
        <f>IF(ISNA(VLOOKUP($E15,'Ontario Rankings'!$E$6:$M$66,3,FALSE))=TRUE,"0",VLOOKUP($E15,'Ontario Rankings'!$E$6:$M$66,3,FALSE))</f>
        <v>0</v>
      </c>
      <c r="G15" s="247">
        <f>IF(ISNA(VLOOKUP($E15,'FIS Apex MO-1'!$A$17:$I$95,9,FALSE))=TRUE,"0",VLOOKUP($E15,'FIS Apex MO-1'!$A$17:$I$95,9,FALSE))</f>
        <v>44</v>
      </c>
      <c r="H15" s="247">
        <f>IF(ISNA(VLOOKUP($E15,'FIS Apex MO-2'!$A$17:$I$92,9,FALSE))=TRUE,"0",VLOOKUP($E15,'FIS Apex MO-2'!$A$17:$I$92,9,FALSE))</f>
        <v>43</v>
      </c>
      <c r="I15" s="68" t="str">
        <f>IF(ISNA(VLOOKUP($E15,'NorAm Apex MO'!$A$17:$I$92,9,FALSE))=TRUE,"0",VLOOKUP($E15,'NorAm Apex MO'!$A$17:$I$92,9,FALSE))</f>
        <v>0</v>
      </c>
      <c r="J15" s="68" t="str">
        <f>IF(ISNA(VLOOKUP($E15,'NorAm Apex DM'!$A$17:$I$92,9,FALSE))=TRUE,"0",VLOOKUP($E15,'NorAm Apex DM'!$A$17:$I$92,9,FALSE))</f>
        <v>0</v>
      </c>
      <c r="K15" s="303">
        <f>IF(ISNA(VLOOKUP($E15,'TT BV1'!$A$17:$I$92,9,FALSE))=TRUE,"0",VLOOKUP($E15,'TT BV1'!$A$17:$I$92,9,FALSE))</f>
        <v>2</v>
      </c>
      <c r="L15" s="247">
        <f>IF(ISNA(VLOOKUP($E15,'CC Canyon MO'!$A$17:$I$92,9,FALSE))=TRUE,"0",VLOOKUP($E15,'CC Canyon MO'!$A$17:$I$92,9,FALSE))</f>
        <v>30</v>
      </c>
      <c r="M15" s="247">
        <f>IF(ISNA(VLOOKUP($E15,'CC Canyon DM'!$A$17:$I$81,9,FALSE))=TRUE,"0",VLOOKUP($E15,'CC Canyon DM'!$A$17:$I$81,9,FALSE))</f>
        <v>27</v>
      </c>
      <c r="N15" s="68" t="str">
        <f>IF(ISNA(VLOOKUP($E15,'TT BV2'!$A$17:$I$92,9,FALSE))=TRUE,"0",VLOOKUP($E15,'TT BV2'!$A$17:$I$92,9,FALSE))</f>
        <v>0</v>
      </c>
      <c r="O15" s="68" t="str">
        <f>IF(ISNA(VLOOKUP($E15,'TT BV3'!$A$17:$I$92,9,FALSE))=TRUE,"0",VLOOKUP($E15,'TT BV3'!$A$17:$I$92,9,FALSE))</f>
        <v>0</v>
      </c>
      <c r="P15" s="68" t="str">
        <f>IF(ISNA(VLOOKUP($E15,'NorAm Deer Valley MO'!$A$17:$I$92,9,FALSE))=TRUE,"0",VLOOKUP($E15,'NorAm Deer Valley MO'!$A$17:$I$92,9,FALSE))</f>
        <v>0</v>
      </c>
      <c r="Q15" s="68" t="str">
        <f>IF(ISNA(VLOOKUP($E15,'NorAm Deer Valley DM'!$A$17:$I$92,9,FALSE))=TRUE,"0",VLOOKUP($E15,'NorAm Deer Valley DM'!$A$17:$I$92,9,FALSE))</f>
        <v>0</v>
      </c>
      <c r="R15" s="68" t="str">
        <f>IF(ISNA(VLOOKUP($E15,'TT Camp Fortune'!$A$17:$I$92,9,FALSE))=TRUE,"0",VLOOKUP($E15,'TT Camp Fortune'!$A$17:$I$92,9,FALSE))</f>
        <v>0</v>
      </c>
      <c r="S15" s="68" t="str">
        <f>IF(ISNA(VLOOKUP($E15,'CWG MO'!$A$17:$I$92,9,FALSE))=TRUE,"0",VLOOKUP($E15,'CWG MO'!$A$17:$I$92,9,FALSE))</f>
        <v>0</v>
      </c>
      <c r="T15" s="178" t="str">
        <f>IF(ISNA(VLOOKUP($E15,'CWG DM'!$A$17:$I$92,9,FALSE))=TRUE,"0",VLOOKUP($E15,'CWG DM'!$A$17:$I$92,9,FALSE))</f>
        <v>0</v>
      </c>
      <c r="U15" s="68" t="str">
        <f>IF(ISNA(VLOOKUP($E15,'TT Prov CF MO'!$A$17:$I$92,9,FALSE))=TRUE,"0",VLOOKUP($E15,'TT Prov CF MO'!$A$17:$I$92,9,FALSE))</f>
        <v>0</v>
      </c>
      <c r="V15" s="68" t="str">
        <f>IF(ISNA(VLOOKUP($E15,'TT Prov CF DM'!$A$17:$I$92,9,FALSE))=TRUE,"0",VLOOKUP($E15,'TT Prov CF DM'!$A$17:$I$92,9,FALSE))</f>
        <v>0</v>
      </c>
      <c r="W15" s="68" t="str">
        <f>IF(ISNA(VLOOKUP($E15,'NorAm VSC MO'!$A$17:$I$92,9,FALSE))=TRUE,"0",VLOOKUP($E15,'NorAm VSC MO'!$A$17:$I$92,9,FALSE))</f>
        <v>0</v>
      </c>
      <c r="X15" s="68" t="str">
        <f>IF(ISNA(VLOOKUP($E15,'NorAm VSC DM'!$A$17:$I$92,9,FALSE))=TRUE,"0",VLOOKUP($E15,'NorAm VSC DM'!$A$17:$I$92,9,FALSE))</f>
        <v>0</v>
      </c>
      <c r="Y15" s="68" t="str">
        <f>IF(ISNA(VLOOKUP($E15,'NA Stratton MO'!$A$17:$I$92,9,FALSE))=TRUE,"0",VLOOKUP($E15,'NA Stratton MO'!$A$17:$I$92,9,FALSE))</f>
        <v>0</v>
      </c>
      <c r="Z15" s="68" t="str">
        <f>IF(ISNA(VLOOKUP($E15,'NA Stratton DM'!$A$17:$I$92,9,FALSE))=TRUE,"0",VLOOKUP($E15,'NA Stratton DM'!$A$17:$I$92,9,FALSE))</f>
        <v>0</v>
      </c>
      <c r="AA15" s="266" t="str">
        <f>IF(ISNA(VLOOKUP($E15,'JrNats MO'!$A$17:$I$95,9,FALSE))=TRUE,"0",VLOOKUP($E15,'JrNats MO'!$A$17:$I$95,9,FALSE))</f>
        <v>dns</v>
      </c>
      <c r="AB15" s="290">
        <f>IF(ISNA(VLOOKUP($E15,'CC Caledon MO'!$A$17:$I$92,9,FALSE))=TRUE,"0",VLOOKUP($E15,'CC Caledon MO'!$A$17:$I$92,9,FALSE))</f>
        <v>27</v>
      </c>
      <c r="AC15" s="290">
        <f>IF(ISNA(VLOOKUP($E15,'CC Caledon DM'!$A$17:$I$93,9,FALSE))=TRUE,"0",VLOOKUP($E15,'CC Caledon DM'!$A$17:$I$93,9,FALSE))</f>
        <v>34</v>
      </c>
      <c r="AD15" s="290">
        <f>IF(ISNA(VLOOKUP($E15,'SrNats VSC MO'!$A$17:$I$92,9,FALSE))=TRUE,"0",VLOOKUP($E15,'SrNats VSC MO'!$A$17:$I$92,9,FALSE))</f>
        <v>32</v>
      </c>
      <c r="AE15" s="290">
        <f>IF(ISNA(VLOOKUP($E15,'SrNats VSC DM'!$A$17:$I$93,9,FALSE))=TRUE,"0",VLOOKUP($E15,'SrNats VSC DM'!$A$17:$I$93,9,FALSE))</f>
        <v>31</v>
      </c>
      <c r="AF15" s="68"/>
      <c r="AG15" s="68"/>
      <c r="AH15" s="68"/>
      <c r="AI15" s="68"/>
      <c r="AJ15" s="68"/>
      <c r="AK15" s="68"/>
      <c r="AL15" s="68"/>
      <c r="AM15" s="68"/>
      <c r="AN15" s="68"/>
    </row>
    <row r="16" spans="1:40" ht="19" customHeight="1" x14ac:dyDescent="0.15">
      <c r="A16" s="299" t="s">
        <v>253</v>
      </c>
      <c r="B16" s="300">
        <v>2006</v>
      </c>
      <c r="C16" s="300" t="s">
        <v>51</v>
      </c>
      <c r="D16" s="301" t="s">
        <v>37</v>
      </c>
      <c r="E16" s="294" t="s">
        <v>59</v>
      </c>
      <c r="F16" s="58">
        <f>IF(ISNA(VLOOKUP($E16,'Ontario Rankings'!$E$6:$M$66,3,FALSE))=TRUE,"0",VLOOKUP($E16,'Ontario Rankings'!$E$6:$M$66,3,FALSE))</f>
        <v>3</v>
      </c>
      <c r="G16" s="247">
        <f>IF(ISNA(VLOOKUP($E16,'FIS Apex MO-1'!$A$17:$I$95,9,FALSE))=TRUE,"0",VLOOKUP($E16,'FIS Apex MO-1'!$A$17:$I$95,9,FALSE))</f>
        <v>51</v>
      </c>
      <c r="H16" s="247">
        <f>IF(ISNA(VLOOKUP($E16,'FIS Apex MO-2'!$A$17:$I$92,9,FALSE))=TRUE,"0",VLOOKUP($E16,'FIS Apex MO-2'!$A$17:$I$92,9,FALSE))</f>
        <v>49</v>
      </c>
      <c r="I16" s="68" t="str">
        <f>IF(ISNA(VLOOKUP($E16,'NorAm Apex MO'!$A$17:$I$92,9,FALSE))=TRUE,"0",VLOOKUP($E16,'NorAm Apex MO'!$A$17:$I$92,9,FALSE))</f>
        <v>0</v>
      </c>
      <c r="J16" s="68" t="str">
        <f>IF(ISNA(VLOOKUP($E16,'NorAm Apex DM'!$A$17:$I$92,9,FALSE))=TRUE,"0",VLOOKUP($E16,'NorAm Apex DM'!$A$17:$I$92,9,FALSE))</f>
        <v>0</v>
      </c>
      <c r="K16" s="303">
        <f>IF(ISNA(VLOOKUP($E16,'TT BV1'!$A$17:$I$92,9,FALSE))=TRUE,"0",VLOOKUP($E16,'TT BV1'!$A$17:$I$92,9,FALSE))</f>
        <v>1</v>
      </c>
      <c r="L16" s="247">
        <f>IF(ISNA(VLOOKUP($E16,'CC Canyon MO'!$A$17:$I$92,9,FALSE))=TRUE,"0",VLOOKUP($E16,'CC Canyon MO'!$A$17:$I$92,9,FALSE))</f>
        <v>47</v>
      </c>
      <c r="M16" s="247">
        <f>IF(ISNA(VLOOKUP($E16,'CC Canyon DM'!$A$17:$I$81,9,FALSE))=TRUE,"0",VLOOKUP($E16,'CC Canyon DM'!$A$17:$I$81,9,FALSE))</f>
        <v>28</v>
      </c>
      <c r="N16" s="68" t="str">
        <f>IF(ISNA(VLOOKUP($E16,'TT BV2'!$A$17:$I$92,9,FALSE))=TRUE,"0",VLOOKUP($E16,'TT BV2'!$A$17:$I$92,9,FALSE))</f>
        <v>0</v>
      </c>
      <c r="O16" s="68" t="str">
        <f>IF(ISNA(VLOOKUP($E16,'TT BV3'!$A$17:$I$92,9,FALSE))=TRUE,"0",VLOOKUP($E16,'TT BV3'!$A$17:$I$92,9,FALSE))</f>
        <v>0</v>
      </c>
      <c r="P16" s="68" t="str">
        <f>IF(ISNA(VLOOKUP($E16,'NorAm Deer Valley MO'!$A$17:$I$92,9,FALSE))=TRUE,"0",VLOOKUP($E16,'NorAm Deer Valley MO'!$A$17:$I$92,9,FALSE))</f>
        <v>0</v>
      </c>
      <c r="Q16" s="68" t="str">
        <f>IF(ISNA(VLOOKUP($E16,'NorAm Deer Valley DM'!$A$17:$I$92,9,FALSE))=TRUE,"0",VLOOKUP($E16,'NorAm Deer Valley DM'!$A$17:$I$92,9,FALSE))</f>
        <v>0</v>
      </c>
      <c r="R16" s="68" t="str">
        <f>IF(ISNA(VLOOKUP($E16,'TT Camp Fortune'!$A$17:$I$92,9,FALSE))=TRUE,"0",VLOOKUP($E16,'TT Camp Fortune'!$A$17:$I$92,9,FALSE))</f>
        <v>0</v>
      </c>
      <c r="S16" s="68" t="str">
        <f>IF(ISNA(VLOOKUP($E16,'CWG MO'!$A$17:$I$92,9,FALSE))=TRUE,"0",VLOOKUP($E16,'CWG MO'!$A$17:$I$92,9,FALSE))</f>
        <v>0</v>
      </c>
      <c r="T16" s="178" t="str">
        <f>IF(ISNA(VLOOKUP($E16,'CWG DM'!$A$17:$I$92,9,FALSE))=TRUE,"0",VLOOKUP($E16,'CWG DM'!$A$17:$I$92,9,FALSE))</f>
        <v>0</v>
      </c>
      <c r="U16" s="303">
        <f>IF(ISNA(VLOOKUP($E16,'TT Prov CF MO'!$A$17:$I$92,9,FALSE))=TRUE,"0",VLOOKUP($E16,'TT Prov CF MO'!$A$17:$I$92,9,FALSE))</f>
        <v>2</v>
      </c>
      <c r="V16" s="68" t="str">
        <f>IF(ISNA(VLOOKUP($E16,'TT Prov CF DM'!$A$17:$I$92,9,FALSE))=TRUE,"0",VLOOKUP($E16,'TT Prov CF DM'!$A$17:$I$92,9,FALSE))</f>
        <v>0</v>
      </c>
      <c r="W16" s="68">
        <f>IF(ISNA(VLOOKUP($E16,'NorAm VSC MO'!$A$17:$I$92,9,FALSE))=TRUE,"0",VLOOKUP($E16,'NorAm VSC MO'!$A$17:$I$92,9,FALSE))</f>
        <v>66</v>
      </c>
      <c r="X16" s="68">
        <f>IF(ISNA(VLOOKUP($E16,'NorAm VSC DM'!$A$17:$I$92,9,FALSE))=TRUE,"0",VLOOKUP($E16,'NorAm VSC DM'!$A$17:$I$92,9,FALSE))</f>
        <v>55</v>
      </c>
      <c r="Y16" s="68" t="str">
        <f>IF(ISNA(VLOOKUP($E16,'NA Stratton MO'!$A$17:$I$92,9,FALSE))=TRUE,"0",VLOOKUP($E16,'NA Stratton MO'!$A$17:$I$92,9,FALSE))</f>
        <v>0</v>
      </c>
      <c r="Z16" s="68" t="str">
        <f>IF(ISNA(VLOOKUP($E16,'NA Stratton DM'!$A$17:$I$92,9,FALSE))=TRUE,"0",VLOOKUP($E16,'NA Stratton DM'!$A$17:$I$92,9,FALSE))</f>
        <v>0</v>
      </c>
      <c r="AA16" s="290">
        <f>IF(ISNA(VLOOKUP($E16,'JrNats MO'!$A$17:$I$95,9,FALSE))=TRUE,"0",VLOOKUP($E16,'JrNats MO'!$A$17:$I$95,9,FALSE))</f>
        <v>24</v>
      </c>
      <c r="AB16" s="257">
        <f>IF(ISNA(VLOOKUP($E16,'CC Caledon MO'!$A$17:$I$92,9,FALSE))=TRUE,"0",VLOOKUP($E16,'CC Caledon MO'!$A$17:$I$92,9,FALSE))</f>
        <v>38</v>
      </c>
      <c r="AC16" s="290">
        <f>IF(ISNA(VLOOKUP($E16,'CC Caledon DM'!$A$17:$I$93,9,FALSE))=TRUE,"0",VLOOKUP($E16,'CC Caledon DM'!$A$17:$I$93,9,FALSE))</f>
        <v>37</v>
      </c>
      <c r="AD16" s="257" t="str">
        <f>IF(ISNA(VLOOKUP($E16,'SrNats VSC MO'!$A$17:$I$92,9,FALSE))=TRUE,"0",VLOOKUP($E16,'SrNats VSC MO'!$A$17:$I$92,9,FALSE))</f>
        <v>0</v>
      </c>
      <c r="AE16" s="257" t="str">
        <f>IF(ISNA(VLOOKUP($E16,'SrNats VSC DM'!$A$17:$I$93,9,FALSE))=TRUE,"0",VLOOKUP($E16,'SrNats VSC DM'!$A$17:$I$93,9,FALSE))</f>
        <v>0</v>
      </c>
      <c r="AF16" s="68"/>
      <c r="AG16" s="68"/>
      <c r="AH16" s="68"/>
      <c r="AI16" s="68"/>
      <c r="AJ16" s="68"/>
      <c r="AK16" s="68"/>
      <c r="AL16" s="68"/>
      <c r="AM16" s="68"/>
      <c r="AN16" s="68"/>
    </row>
    <row r="17" spans="1:40" ht="19" customHeight="1" x14ac:dyDescent="0.15">
      <c r="A17" s="295" t="s">
        <v>250</v>
      </c>
      <c r="B17" s="296">
        <v>2007</v>
      </c>
      <c r="C17" s="296" t="s">
        <v>252</v>
      </c>
      <c r="D17" s="297" t="s">
        <v>37</v>
      </c>
      <c r="E17" s="302" t="s">
        <v>82</v>
      </c>
      <c r="F17" s="58">
        <f>IF(ISNA(VLOOKUP($E17,'Ontario Rankings'!$E$6:$M$66,3,FALSE))=TRUE,"0",VLOOKUP($E17,'Ontario Rankings'!$E$6:$M$66,3,FALSE))</f>
        <v>4</v>
      </c>
      <c r="G17" s="247" t="str">
        <f>IF(ISNA(VLOOKUP($E17,'FIS Apex MO-1'!$A$17:$I$95,9,FALSE))=TRUE,"0",VLOOKUP($E17,'FIS Apex MO-1'!$A$17:$I$95,9,FALSE))</f>
        <v>0</v>
      </c>
      <c r="H17" s="247" t="str">
        <f>IF(ISNA(VLOOKUP($E17,'FIS Apex MO-2'!$A$17:$I$92,9,FALSE))=TRUE,"0",VLOOKUP($E17,'FIS Apex MO-2'!$A$17:$I$92,9,FALSE))</f>
        <v>0</v>
      </c>
      <c r="I17" s="68" t="str">
        <f>IF(ISNA(VLOOKUP($E17,'NorAm Apex MO'!$A$17:$I$92,9,FALSE))=TRUE,"0",VLOOKUP($E17,'NorAm Apex MO'!$A$17:$I$92,9,FALSE))</f>
        <v>0</v>
      </c>
      <c r="J17" s="68" t="str">
        <f>IF(ISNA(VLOOKUP($E17,'NorAm Apex DM'!$A$17:$I$92,9,FALSE))=TRUE,"0",VLOOKUP($E17,'NorAm Apex DM'!$A$17:$I$92,9,FALSE))</f>
        <v>0</v>
      </c>
      <c r="K17" s="303">
        <f>IF(ISNA(VLOOKUP($E17,'TT BV1'!$A$17:$I$92,9,FALSE))=TRUE,"0",VLOOKUP($E17,'TT BV1'!$A$17:$I$92,9,FALSE))</f>
        <v>5</v>
      </c>
      <c r="L17" s="247" t="str">
        <f>IF(ISNA(VLOOKUP($E17,'CC Canyon MO'!$A$17:$I$92,9,FALSE))=TRUE,"0",VLOOKUP($E17,'CC Canyon MO'!$A$17:$I$92,9,FALSE))</f>
        <v>0</v>
      </c>
      <c r="M17" s="247" t="str">
        <f>IF(ISNA(VLOOKUP($E17,'CC Canyon DM'!$A$17:$I$81,9,FALSE))=TRUE,"0",VLOOKUP($E17,'CC Canyon DM'!$A$17:$I$81,9,FALSE))</f>
        <v>0</v>
      </c>
      <c r="N17" s="303">
        <f>IF(ISNA(VLOOKUP($E17,'TT BV2'!$A$17:$I$92,9,FALSE))=TRUE,"0",VLOOKUP($E17,'TT BV2'!$A$17:$I$92,9,FALSE))</f>
        <v>2</v>
      </c>
      <c r="O17" s="303">
        <f>IF(ISNA(VLOOKUP($E17,'TT BV3'!$A$17:$I$92,9,FALSE))=TRUE,"0",VLOOKUP($E17,'TT BV3'!$A$17:$I$92,9,FALSE))</f>
        <v>2</v>
      </c>
      <c r="P17" s="68" t="str">
        <f>IF(ISNA(VLOOKUP($E17,'NorAm Deer Valley MO'!$A$17:$I$92,9,FALSE))=TRUE,"0",VLOOKUP($E17,'NorAm Deer Valley MO'!$A$17:$I$92,9,FALSE))</f>
        <v>0</v>
      </c>
      <c r="Q17" s="68" t="str">
        <f>IF(ISNA(VLOOKUP($E17,'NorAm Deer Valley DM'!$A$17:$I$92,9,FALSE))=TRUE,"0",VLOOKUP($E17,'NorAm Deer Valley DM'!$A$17:$I$92,9,FALSE))</f>
        <v>0</v>
      </c>
      <c r="R17" s="303">
        <f>IF(ISNA(VLOOKUP($E17,'TT Camp Fortune'!$A$17:$I$92,9,FALSE))=TRUE,"0",VLOOKUP($E17,'TT Camp Fortune'!$A$17:$I$92,9,FALSE))</f>
        <v>2</v>
      </c>
      <c r="S17" s="68" t="str">
        <f>IF(ISNA(VLOOKUP($E17,'CWG MO'!$A$17:$I$92,9,FALSE))=TRUE,"0",VLOOKUP($E17,'CWG MO'!$A$17:$I$92,9,FALSE))</f>
        <v>0</v>
      </c>
      <c r="T17" s="178" t="str">
        <f>IF(ISNA(VLOOKUP($E17,'CWG DM'!$A$17:$I$92,9,FALSE))=TRUE,"0",VLOOKUP($E17,'CWG DM'!$A$17:$I$92,9,FALSE))</f>
        <v>0</v>
      </c>
      <c r="U17" s="303">
        <f>IF(ISNA(VLOOKUP($E17,'TT Prov CF MO'!$A$17:$I$92,9,FALSE))=TRUE,"0",VLOOKUP($E17,'TT Prov CF MO'!$A$17:$I$92,9,FALSE))</f>
        <v>3</v>
      </c>
      <c r="V17" s="68">
        <f>IF(ISNA(VLOOKUP($E17,'TT Prov CF DM'!$A$17:$I$92,9,FALSE))=TRUE,"0",VLOOKUP($E17,'TT Prov CF DM'!$A$17:$I$92,9,FALSE))</f>
        <v>15</v>
      </c>
      <c r="W17" s="68" t="str">
        <f>IF(ISNA(VLOOKUP($E17,'NorAm VSC MO'!$A$17:$I$92,9,FALSE))=TRUE,"0",VLOOKUP($E17,'NorAm VSC MO'!$A$17:$I$92,9,FALSE))</f>
        <v>0</v>
      </c>
      <c r="X17" s="68" t="str">
        <f>IF(ISNA(VLOOKUP($E17,'NorAm VSC DM'!$A$17:$I$92,9,FALSE))=TRUE,"0",VLOOKUP($E17,'NorAm VSC DM'!$A$17:$I$92,9,FALSE))</f>
        <v>0</v>
      </c>
      <c r="Y17" s="68" t="str">
        <f>IF(ISNA(VLOOKUP($E17,'NA Stratton MO'!$A$17:$I$92,9,FALSE))=TRUE,"0",VLOOKUP($E17,'NA Stratton MO'!$A$17:$I$92,9,FALSE))</f>
        <v>0</v>
      </c>
      <c r="Z17" s="68" t="str">
        <f>IF(ISNA(VLOOKUP($E17,'NA Stratton DM'!$A$17:$I$92,9,FALSE))=TRUE,"0",VLOOKUP($E17,'NA Stratton DM'!$A$17:$I$92,9,FALSE))</f>
        <v>0</v>
      </c>
      <c r="AA17" s="266">
        <f>IF(ISNA(VLOOKUP($E17,'JrNats MO'!$A$17:$I$95,9,FALSE))=TRUE,"0",VLOOKUP($E17,'JrNats MO'!$A$17:$I$95,9,FALSE))</f>
        <v>36</v>
      </c>
      <c r="AB17" s="257">
        <f>IF(ISNA(VLOOKUP($E17,'CC Caledon MO'!$A$17:$I$92,9,FALSE))=TRUE,"0",VLOOKUP($E17,'CC Caledon MO'!$A$17:$I$92,9,FALSE))</f>
        <v>43</v>
      </c>
      <c r="AC17" s="290">
        <f>IF(ISNA(VLOOKUP($E17,'CC Caledon DM'!$A$17:$I$93,9,FALSE))=TRUE,"0",VLOOKUP($E17,'CC Caledon DM'!$A$17:$I$93,9,FALSE))</f>
        <v>35</v>
      </c>
      <c r="AD17" s="257" t="str">
        <f>IF(ISNA(VLOOKUP($E17,'SrNats VSC MO'!$A$17:$I$92,9,FALSE))=TRUE,"0",VLOOKUP($E17,'SrNats VSC MO'!$A$17:$I$92,9,FALSE))</f>
        <v>0</v>
      </c>
      <c r="AE17" s="257" t="str">
        <f>IF(ISNA(VLOOKUP($E17,'SrNats VSC DM'!$A$17:$I$93,9,FALSE))=TRUE,"0",VLOOKUP($E17,'SrNats VSC DM'!$A$17:$I$93,9,FALSE))</f>
        <v>0</v>
      </c>
      <c r="AF17" s="68"/>
      <c r="AG17" s="68"/>
      <c r="AH17" s="68"/>
      <c r="AI17" s="68"/>
      <c r="AJ17" s="68"/>
      <c r="AK17" s="68"/>
      <c r="AL17" s="68"/>
      <c r="AM17" s="68"/>
      <c r="AN17" s="68"/>
    </row>
    <row r="18" spans="1:40" ht="19" customHeight="1" x14ac:dyDescent="0.15">
      <c r="A18" s="295" t="s">
        <v>251</v>
      </c>
      <c r="B18" s="296">
        <v>2007</v>
      </c>
      <c r="C18" s="296" t="s">
        <v>252</v>
      </c>
      <c r="D18" s="297" t="s">
        <v>37</v>
      </c>
      <c r="E18" s="302" t="s">
        <v>175</v>
      </c>
      <c r="F18" s="58">
        <f>IF(ISNA(VLOOKUP($E18,'Ontario Rankings'!$E$6:$M$66,3,FALSE))=TRUE,"0",VLOOKUP($E18,'Ontario Rankings'!$E$6:$M$66,3,FALSE))</f>
        <v>5</v>
      </c>
      <c r="G18" s="247" t="str">
        <f>IF(ISNA(VLOOKUP($E18,'FIS Apex MO-1'!$A$17:$I$95,9,FALSE))=TRUE,"0",VLOOKUP($E18,'FIS Apex MO-1'!$A$17:$I$95,9,FALSE))</f>
        <v>0</v>
      </c>
      <c r="H18" s="247" t="str">
        <f>IF(ISNA(VLOOKUP($E18,'FIS Apex MO-2'!$A$17:$I$92,9,FALSE))=TRUE,"0",VLOOKUP($E18,'FIS Apex MO-2'!$A$17:$I$92,9,FALSE))</f>
        <v>0</v>
      </c>
      <c r="I18" s="68" t="str">
        <f>IF(ISNA(VLOOKUP($E18,'NorAm Apex MO'!$A$17:$I$92,9,FALSE))=TRUE,"0",VLOOKUP($E18,'NorAm Apex MO'!$A$17:$I$92,9,FALSE))</f>
        <v>0</v>
      </c>
      <c r="J18" s="68" t="str">
        <f>IF(ISNA(VLOOKUP($E18,'NorAm Apex DM'!$A$17:$I$92,9,FALSE))=TRUE,"0",VLOOKUP($E18,'NorAm Apex DM'!$A$17:$I$92,9,FALSE))</f>
        <v>0</v>
      </c>
      <c r="K18" s="303">
        <f>IF(ISNA(VLOOKUP($E18,'TT BV1'!$A$17:$I$92,9,FALSE))=TRUE,"0",VLOOKUP($E18,'TT BV1'!$A$17:$I$92,9,FALSE))</f>
        <v>6</v>
      </c>
      <c r="L18" s="247" t="str">
        <f>IF(ISNA(VLOOKUP($E18,'CC Canyon MO'!$A$17:$I$92,9,FALSE))=TRUE,"0",VLOOKUP($E18,'CC Canyon MO'!$A$17:$I$92,9,FALSE))</f>
        <v>0</v>
      </c>
      <c r="M18" s="247" t="str">
        <f>IF(ISNA(VLOOKUP($E18,'CC Canyon DM'!$A$17:$I$81,9,FALSE))=TRUE,"0",VLOOKUP($E18,'CC Canyon DM'!$A$17:$I$81,9,FALSE))</f>
        <v>0</v>
      </c>
      <c r="N18" s="303">
        <f>IF(ISNA(VLOOKUP($E18,'TT BV2'!$A$17:$I$92,9,FALSE))=TRUE,"0",VLOOKUP($E18,'TT BV2'!$A$17:$I$92,9,FALSE))</f>
        <v>1</v>
      </c>
      <c r="O18" s="303">
        <f>IF(ISNA(VLOOKUP($E18,'TT BV3'!$A$17:$I$92,9,FALSE))=TRUE,"0",VLOOKUP($E18,'TT BV3'!$A$17:$I$92,9,FALSE))</f>
        <v>1</v>
      </c>
      <c r="P18" s="68" t="str">
        <f>IF(ISNA(VLOOKUP($E18,'NorAm Deer Valley MO'!$A$17:$I$92,9,FALSE))=TRUE,"0",VLOOKUP($E18,'NorAm Deer Valley MO'!$A$17:$I$92,9,FALSE))</f>
        <v>0</v>
      </c>
      <c r="Q18" s="68" t="str">
        <f>IF(ISNA(VLOOKUP($E18,'NorAm Deer Valley DM'!$A$17:$I$92,9,FALSE))=TRUE,"0",VLOOKUP($E18,'NorAm Deer Valley DM'!$A$17:$I$92,9,FALSE))</f>
        <v>0</v>
      </c>
      <c r="R18" s="303">
        <f>IF(ISNA(VLOOKUP($E18,'TT Camp Fortune'!$A$17:$I$92,9,FALSE))=TRUE,"0",VLOOKUP($E18,'TT Camp Fortune'!$A$17:$I$92,9,FALSE))</f>
        <v>4</v>
      </c>
      <c r="S18" s="68" t="str">
        <f>IF(ISNA(VLOOKUP($E18,'CWG MO'!$A$17:$I$92,9,FALSE))=TRUE,"0",VLOOKUP($E18,'CWG MO'!$A$17:$I$92,9,FALSE))</f>
        <v>0</v>
      </c>
      <c r="T18" s="178" t="str">
        <f>IF(ISNA(VLOOKUP($E18,'CWG DM'!$A$17:$I$92,9,FALSE))=TRUE,"0",VLOOKUP($E18,'CWG DM'!$A$17:$I$92,9,FALSE))</f>
        <v>0</v>
      </c>
      <c r="U18" s="68">
        <f>IF(ISNA(VLOOKUP($E18,'TT Prov CF MO'!$A$17:$I$92,9,FALSE))=TRUE,"0",VLOOKUP($E18,'TT Prov CF MO'!$A$17:$I$92,9,FALSE))</f>
        <v>27</v>
      </c>
      <c r="V18" s="303">
        <f>IF(ISNA(VLOOKUP($E18,'TT Prov CF DM'!$A$17:$I$92,9,FALSE))=TRUE,"0",VLOOKUP($E18,'TT Prov CF DM'!$A$17:$I$92,9,FALSE))</f>
        <v>2</v>
      </c>
      <c r="W18" s="68" t="str">
        <f>IF(ISNA(VLOOKUP($E18,'NorAm VSC MO'!$A$17:$I$92,9,FALSE))=TRUE,"0",VLOOKUP($E18,'NorAm VSC MO'!$A$17:$I$92,9,FALSE))</f>
        <v>0</v>
      </c>
      <c r="X18" s="68" t="str">
        <f>IF(ISNA(VLOOKUP($E18,'NorAm VSC DM'!$A$17:$I$92,9,FALSE))=TRUE,"0",VLOOKUP($E18,'NorAm VSC DM'!$A$17:$I$92,9,FALSE))</f>
        <v>0</v>
      </c>
      <c r="Y18" s="68" t="str">
        <f>IF(ISNA(VLOOKUP($E18,'NA Stratton MO'!$A$17:$I$92,9,FALSE))=TRUE,"0",VLOOKUP($E18,'NA Stratton MO'!$A$17:$I$92,9,FALSE))</f>
        <v>0</v>
      </c>
      <c r="Z18" s="68" t="str">
        <f>IF(ISNA(VLOOKUP($E18,'NA Stratton DM'!$A$17:$I$92,9,FALSE))=TRUE,"0",VLOOKUP($E18,'NA Stratton DM'!$A$17:$I$92,9,FALSE))</f>
        <v>0</v>
      </c>
      <c r="AA18" s="290">
        <f>IF(ISNA(VLOOKUP($E18,'JrNats MO'!$A$17:$I$95,9,FALSE))=TRUE,"0",VLOOKUP($E18,'JrNats MO'!$A$17:$I$95,9,FALSE))</f>
        <v>22</v>
      </c>
      <c r="AB18" s="257">
        <f>IF(ISNA(VLOOKUP($E18,'CC Caledon MO'!$A$17:$I$92,9,FALSE))=TRUE,"0",VLOOKUP($E18,'CC Caledon MO'!$A$17:$I$92,9,FALSE))</f>
        <v>52</v>
      </c>
      <c r="AC18" s="257">
        <f>IF(ISNA(VLOOKUP($E18,'CC Caledon DM'!$A$17:$I$93,9,FALSE))=TRUE,"0",VLOOKUP($E18,'CC Caledon DM'!$A$17:$I$93,9,FALSE))</f>
        <v>41</v>
      </c>
      <c r="AD18" s="257" t="str">
        <f>IF(ISNA(VLOOKUP($E18,'SrNats VSC MO'!$A$17:$I$92,9,FALSE))=TRUE,"0",VLOOKUP($E18,'SrNats VSC MO'!$A$17:$I$92,9,FALSE))</f>
        <v>0</v>
      </c>
      <c r="AE18" s="257" t="str">
        <f>IF(ISNA(VLOOKUP($E18,'SrNats VSC DM'!$A$17:$I$93,9,FALSE))=TRUE,"0",VLOOKUP($E18,'SrNats VSC DM'!$A$17:$I$93,9,FALSE))</f>
        <v>0</v>
      </c>
      <c r="AF18" s="68"/>
      <c r="AG18" s="68"/>
      <c r="AH18" s="68"/>
      <c r="AI18" s="68"/>
      <c r="AJ18" s="68"/>
      <c r="AK18" s="68"/>
      <c r="AL18" s="68"/>
      <c r="AM18" s="68"/>
      <c r="AN18" s="68"/>
    </row>
    <row r="19" spans="1:40" ht="19" customHeight="1" x14ac:dyDescent="0.15">
      <c r="A19" s="200" t="s">
        <v>244</v>
      </c>
      <c r="B19" s="188">
        <v>2008</v>
      </c>
      <c r="C19" s="188" t="s">
        <v>252</v>
      </c>
      <c r="D19" s="172" t="s">
        <v>39</v>
      </c>
      <c r="E19" s="64" t="s">
        <v>93</v>
      </c>
      <c r="F19" s="58">
        <f>IF(ISNA(VLOOKUP($E19,'Ontario Rankings'!$E$6:$M$66,3,FALSE))=TRUE,"0",VLOOKUP($E19,'Ontario Rankings'!$E$6:$M$66,3,FALSE))</f>
        <v>6</v>
      </c>
      <c r="G19" s="247" t="str">
        <f>IF(ISNA(VLOOKUP($E19,'FIS Apex MO-1'!$A$17:$I$95,9,FALSE))=TRUE,"0",VLOOKUP($E19,'FIS Apex MO-1'!$A$17:$I$95,9,FALSE))</f>
        <v>0</v>
      </c>
      <c r="H19" s="247" t="str">
        <f>IF(ISNA(VLOOKUP($E19,'FIS Apex MO-2'!$A$17:$I$92,9,FALSE))=TRUE,"0",VLOOKUP($E19,'FIS Apex MO-2'!$A$17:$I$92,9,FALSE))</f>
        <v>0</v>
      </c>
      <c r="I19" s="68" t="str">
        <f>IF(ISNA(VLOOKUP($E19,'NorAm Apex MO'!$A$17:$I$92,9,FALSE))=TRUE,"0",VLOOKUP($E19,'NorAm Apex MO'!$A$17:$I$92,9,FALSE))</f>
        <v>0</v>
      </c>
      <c r="J19" s="68" t="str">
        <f>IF(ISNA(VLOOKUP($E19,'NorAm Apex DM'!$A$17:$I$92,9,FALSE))=TRUE,"0",VLOOKUP($E19,'NorAm Apex DM'!$A$17:$I$92,9,FALSE))</f>
        <v>0</v>
      </c>
      <c r="K19" s="68">
        <f>IF(ISNA(VLOOKUP($E19,'TT BV1'!$A$17:$I$92,9,FALSE))=TRUE,"0",VLOOKUP($E19,'TT BV1'!$A$17:$I$92,9,FALSE))</f>
        <v>16</v>
      </c>
      <c r="L19" s="247" t="str">
        <f>IF(ISNA(VLOOKUP($E19,'CC Canyon MO'!$A$17:$I$92,9,FALSE))=TRUE,"0",VLOOKUP($E19,'CC Canyon MO'!$A$17:$I$92,9,FALSE))</f>
        <v>0</v>
      </c>
      <c r="M19" s="247" t="str">
        <f>IF(ISNA(VLOOKUP($E19,'CC Canyon DM'!$A$17:$I$81,9,FALSE))=TRUE,"0",VLOOKUP($E19,'CC Canyon DM'!$A$17:$I$81,9,FALSE))</f>
        <v>0</v>
      </c>
      <c r="N19" s="303">
        <f>IF(ISNA(VLOOKUP($E19,'TT BV2'!$A$17:$I$92,9,FALSE))=TRUE,"0",VLOOKUP($E19,'TT BV2'!$A$17:$I$92,9,FALSE))</f>
        <v>4</v>
      </c>
      <c r="O19" s="312">
        <f>IF(ISNA(VLOOKUP($E19,'TT BV3'!$A$17:$I$92,9,FALSE))=TRUE,"0",VLOOKUP($E19,'TT BV3'!$A$17:$I$92,9,FALSE))</f>
        <v>10</v>
      </c>
      <c r="P19" s="68" t="str">
        <f>IF(ISNA(VLOOKUP($E19,'NorAm Deer Valley MO'!$A$17:$I$92,9,FALSE))=TRUE,"0",VLOOKUP($E19,'NorAm Deer Valley MO'!$A$17:$I$92,9,FALSE))</f>
        <v>0</v>
      </c>
      <c r="Q19" s="68" t="str">
        <f>IF(ISNA(VLOOKUP($E19,'NorAm Deer Valley DM'!$A$17:$I$92,9,FALSE))=TRUE,"0",VLOOKUP($E19,'NorAm Deer Valley DM'!$A$17:$I$92,9,FALSE))</f>
        <v>0</v>
      </c>
      <c r="R19" s="68">
        <f>IF(ISNA(VLOOKUP($E19,'TT Camp Fortune'!$A$17:$I$92,9,FALSE))=TRUE,"0",VLOOKUP($E19,'TT Camp Fortune'!$A$17:$I$92,9,FALSE))</f>
        <v>18</v>
      </c>
      <c r="S19" s="68" t="str">
        <f>IF(ISNA(VLOOKUP($E19,'CWG MO'!$A$17:$I$92,9,FALSE))=TRUE,"0",VLOOKUP($E19,'CWG MO'!$A$17:$I$92,9,FALSE))</f>
        <v>0</v>
      </c>
      <c r="T19" s="178" t="str">
        <f>IF(ISNA(VLOOKUP($E19,'CWG DM'!$A$17:$I$92,9,FALSE))=TRUE,"0",VLOOKUP($E19,'CWG DM'!$A$17:$I$92,9,FALSE))</f>
        <v>0</v>
      </c>
      <c r="U19" s="312">
        <f>IF(ISNA(VLOOKUP($E19,'TT Prov CF MO'!$A$17:$I$92,9,FALSE))=TRUE,"0",VLOOKUP($E19,'TT Prov CF MO'!$A$17:$I$92,9,FALSE))</f>
        <v>13</v>
      </c>
      <c r="V19" s="312">
        <f>IF(ISNA(VLOOKUP($E19,'TT Prov CF DM'!$A$17:$I$92,9,FALSE))=TRUE,"0",VLOOKUP($E19,'TT Prov CF DM'!$A$17:$I$92,9,FALSE))</f>
        <v>11</v>
      </c>
      <c r="W19" s="68" t="str">
        <f>IF(ISNA(VLOOKUP($E19,'NorAm VSC MO'!$A$17:$I$92,9,FALSE))=TRUE,"0",VLOOKUP($E19,'NorAm VSC MO'!$A$17:$I$92,9,FALSE))</f>
        <v>0</v>
      </c>
      <c r="X19" s="68" t="str">
        <f>IF(ISNA(VLOOKUP($E19,'NorAm VSC DM'!$A$17:$I$92,9,FALSE))=TRUE,"0",VLOOKUP($E19,'NorAm VSC DM'!$A$17:$I$92,9,FALSE))</f>
        <v>0</v>
      </c>
      <c r="Y19" s="68" t="str">
        <f>IF(ISNA(VLOOKUP($E19,'NA Stratton MO'!$A$17:$I$92,9,FALSE))=TRUE,"0",VLOOKUP($E19,'NA Stratton MO'!$A$17:$I$92,9,FALSE))</f>
        <v>0</v>
      </c>
      <c r="Z19" s="68" t="str">
        <f>IF(ISNA(VLOOKUP($E19,'NA Stratton DM'!$A$17:$I$92,9,FALSE))=TRUE,"0",VLOOKUP($E19,'NA Stratton DM'!$A$17:$I$92,9,FALSE))</f>
        <v>0</v>
      </c>
      <c r="AA19" s="266">
        <f>IF(ISNA(VLOOKUP($E19,'JrNats MO'!$A$17:$I$95,9,FALSE))=TRUE,"0",VLOOKUP($E19,'JrNats MO'!$A$17:$I$95,9,FALSE))</f>
        <v>38</v>
      </c>
      <c r="AB19" s="257">
        <f>IF(ISNA(VLOOKUP($E19,'CC Caledon MO'!$A$17:$I$92,9,FALSE))=TRUE,"0",VLOOKUP($E19,'CC Caledon MO'!$A$17:$I$92,9,FALSE))</f>
        <v>41</v>
      </c>
      <c r="AC19" s="257">
        <f>IF(ISNA(VLOOKUP($E19,'CC Caledon DM'!$A$17:$I$93,9,FALSE))=TRUE,"0",VLOOKUP($E19,'CC Caledon DM'!$A$17:$I$93,9,FALSE))</f>
        <v>46</v>
      </c>
      <c r="AD19" s="257" t="str">
        <f>IF(ISNA(VLOOKUP($E19,'SrNats VSC MO'!$A$17:$I$92,9,FALSE))=TRUE,"0",VLOOKUP($E19,'SrNats VSC MO'!$A$17:$I$92,9,FALSE))</f>
        <v>0</v>
      </c>
      <c r="AE19" s="257" t="str">
        <f>IF(ISNA(VLOOKUP($E19,'SrNats VSC DM'!$A$17:$I$93,9,FALSE))=TRUE,"0",VLOOKUP($E19,'SrNats VSC DM'!$A$17:$I$93,9,FALSE))</f>
        <v>0</v>
      </c>
      <c r="AF19" s="68"/>
      <c r="AG19" s="68"/>
      <c r="AH19" s="68"/>
      <c r="AI19" s="68"/>
      <c r="AJ19" s="68"/>
      <c r="AK19" s="68"/>
      <c r="AL19" s="68"/>
      <c r="AM19" s="68"/>
      <c r="AN19" s="68"/>
    </row>
    <row r="20" spans="1:40" ht="19" customHeight="1" x14ac:dyDescent="0.15">
      <c r="A20" s="200" t="s">
        <v>245</v>
      </c>
      <c r="B20" s="188">
        <v>2008</v>
      </c>
      <c r="C20" s="188" t="s">
        <v>252</v>
      </c>
      <c r="D20" s="172" t="s">
        <v>39</v>
      </c>
      <c r="E20" s="64" t="s">
        <v>94</v>
      </c>
      <c r="F20" s="58">
        <f>IF(ISNA(VLOOKUP($E20,'Ontario Rankings'!$E$6:$M$66,3,FALSE))=TRUE,"0",VLOOKUP($E20,'Ontario Rankings'!$E$6:$M$66,3,FALSE))</f>
        <v>7</v>
      </c>
      <c r="G20" s="247" t="str">
        <f>IF(ISNA(VLOOKUP($E20,'FIS Apex MO-1'!$A$17:$I$95,9,FALSE))=TRUE,"0",VLOOKUP($E20,'FIS Apex MO-1'!$A$17:$I$95,9,FALSE))</f>
        <v>0</v>
      </c>
      <c r="H20" s="247" t="str">
        <f>IF(ISNA(VLOOKUP($E20,'FIS Apex MO-2'!$A$17:$I$92,9,FALSE))=TRUE,"0",VLOOKUP($E20,'FIS Apex MO-2'!$A$17:$I$92,9,FALSE))</f>
        <v>0</v>
      </c>
      <c r="I20" s="68" t="str">
        <f>IF(ISNA(VLOOKUP($E20,'NorAm Apex MO'!$A$17:$I$92,9,FALSE))=TRUE,"0",VLOOKUP($E20,'NorAm Apex MO'!$A$17:$I$92,9,FALSE))</f>
        <v>0</v>
      </c>
      <c r="J20" s="68" t="str">
        <f>IF(ISNA(VLOOKUP($E20,'NorAm Apex DM'!$A$17:$I$92,9,FALSE))=TRUE,"0",VLOOKUP($E20,'NorAm Apex DM'!$A$17:$I$92,9,FALSE))</f>
        <v>0</v>
      </c>
      <c r="K20" s="68">
        <f>IF(ISNA(VLOOKUP($E20,'TT BV1'!$A$17:$I$92,9,FALSE))=TRUE,"0",VLOOKUP($E20,'TT BV1'!$A$17:$I$92,9,FALSE))</f>
        <v>17</v>
      </c>
      <c r="L20" s="247" t="str">
        <f>IF(ISNA(VLOOKUP($E20,'CC Canyon MO'!$A$17:$I$92,9,FALSE))=TRUE,"0",VLOOKUP($E20,'CC Canyon MO'!$A$17:$I$92,9,FALSE))</f>
        <v>0</v>
      </c>
      <c r="M20" s="247" t="str">
        <f>IF(ISNA(VLOOKUP($E20,'CC Canyon DM'!$A$17:$I$81,9,FALSE))=TRUE,"0",VLOOKUP($E20,'CC Canyon DM'!$A$17:$I$81,9,FALSE))</f>
        <v>0</v>
      </c>
      <c r="N20" s="312">
        <f>IF(ISNA(VLOOKUP($E20,'TT BV2'!$A$17:$I$92,9,FALSE))=TRUE,"0",VLOOKUP($E20,'TT BV2'!$A$17:$I$92,9,FALSE))</f>
        <v>10</v>
      </c>
      <c r="O20" s="312">
        <f>IF(ISNA(VLOOKUP($E20,'TT BV3'!$A$17:$I$92,9,FALSE))=TRUE,"0",VLOOKUP($E20,'TT BV3'!$A$17:$I$92,9,FALSE))</f>
        <v>12</v>
      </c>
      <c r="P20" s="68" t="str">
        <f>IF(ISNA(VLOOKUP($E20,'NorAm Deer Valley MO'!$A$17:$I$92,9,FALSE))=TRUE,"0",VLOOKUP($E20,'NorAm Deer Valley MO'!$A$17:$I$92,9,FALSE))</f>
        <v>0</v>
      </c>
      <c r="Q20" s="68" t="str">
        <f>IF(ISNA(VLOOKUP($E20,'NorAm Deer Valley DM'!$A$17:$I$92,9,FALSE))=TRUE,"0",VLOOKUP($E20,'NorAm Deer Valley DM'!$A$17:$I$92,9,FALSE))</f>
        <v>0</v>
      </c>
      <c r="R20" s="303">
        <f>IF(ISNA(VLOOKUP($E20,'TT Camp Fortune'!$A$17:$I$92,9,FALSE))=TRUE,"0",VLOOKUP($E20,'TT Camp Fortune'!$A$17:$I$92,9,FALSE))</f>
        <v>8</v>
      </c>
      <c r="S20" s="68" t="str">
        <f>IF(ISNA(VLOOKUP($E20,'CWG MO'!$A$17:$I$92,9,FALSE))=TRUE,"0",VLOOKUP($E20,'CWG MO'!$A$17:$I$92,9,FALSE))</f>
        <v>0</v>
      </c>
      <c r="T20" s="178" t="str">
        <f>IF(ISNA(VLOOKUP($E20,'CWG DM'!$A$17:$I$92,9,FALSE))=TRUE,"0",VLOOKUP($E20,'CWG DM'!$A$17:$I$92,9,FALSE))</f>
        <v>0</v>
      </c>
      <c r="U20" s="312">
        <f>IF(ISNA(VLOOKUP($E20,'TT Prov CF MO'!$A$17:$I$92,9,FALSE))=TRUE,"0",VLOOKUP($E20,'TT Prov CF MO'!$A$17:$I$92,9,FALSE))</f>
        <v>10</v>
      </c>
      <c r="V20" s="312">
        <f>IF(ISNA(VLOOKUP($E20,'TT Prov CF DM'!$A$17:$I$92,9,FALSE))=TRUE,"0",VLOOKUP($E20,'TT Prov CF DM'!$A$17:$I$92,9,FALSE))</f>
        <v>12</v>
      </c>
      <c r="W20" s="68" t="str">
        <f>IF(ISNA(VLOOKUP($E20,'NorAm VSC MO'!$A$17:$I$92,9,FALSE))=TRUE,"0",VLOOKUP($E20,'NorAm VSC MO'!$A$17:$I$92,9,FALSE))</f>
        <v>0</v>
      </c>
      <c r="X20" s="68" t="str">
        <f>IF(ISNA(VLOOKUP($E20,'NorAm VSC DM'!$A$17:$I$92,9,FALSE))=TRUE,"0",VLOOKUP($E20,'NorAm VSC DM'!$A$17:$I$92,9,FALSE))</f>
        <v>0</v>
      </c>
      <c r="Y20" s="68" t="str">
        <f>IF(ISNA(VLOOKUP($E20,'NA Stratton MO'!$A$17:$I$92,9,FALSE))=TRUE,"0",VLOOKUP($E20,'NA Stratton MO'!$A$17:$I$92,9,FALSE))</f>
        <v>0</v>
      </c>
      <c r="Z20" s="68" t="str">
        <f>IF(ISNA(VLOOKUP($E20,'NA Stratton DM'!$A$17:$I$92,9,FALSE))=TRUE,"0",VLOOKUP($E20,'NA Stratton DM'!$A$17:$I$92,9,FALSE))</f>
        <v>0</v>
      </c>
      <c r="AA20" s="266">
        <f>IF(ISNA(VLOOKUP($E20,'JrNats MO'!$A$17:$I$95,9,FALSE))=TRUE,"0",VLOOKUP($E20,'JrNats MO'!$A$17:$I$95,9,FALSE))</f>
        <v>39</v>
      </c>
      <c r="AB20" s="257">
        <f>IF(ISNA(VLOOKUP($E20,'CC Caledon MO'!$A$17:$I$92,9,FALSE))=TRUE,"0",VLOOKUP($E20,'CC Caledon MO'!$A$17:$I$92,9,FALSE))</f>
        <v>49</v>
      </c>
      <c r="AC20" s="257">
        <f>IF(ISNA(VLOOKUP($E20,'CC Caledon DM'!$A$17:$I$93,9,FALSE))=TRUE,"0",VLOOKUP($E20,'CC Caledon DM'!$A$17:$I$93,9,FALSE))</f>
        <v>42</v>
      </c>
      <c r="AD20" s="257" t="str">
        <f>IF(ISNA(VLOOKUP($E20,'SrNats VSC MO'!$A$17:$I$92,9,FALSE))=TRUE,"0",VLOOKUP($E20,'SrNats VSC MO'!$A$17:$I$92,9,FALSE))</f>
        <v>0</v>
      </c>
      <c r="AE20" s="257" t="str">
        <f>IF(ISNA(VLOOKUP($E20,'SrNats VSC DM'!$A$17:$I$93,9,FALSE))=TRUE,"0",VLOOKUP($E20,'SrNats VSC DM'!$A$17:$I$93,9,FALSE))</f>
        <v>0</v>
      </c>
      <c r="AF20" s="68"/>
      <c r="AG20" s="68"/>
      <c r="AH20" s="68"/>
      <c r="AI20" s="68"/>
      <c r="AJ20" s="68"/>
      <c r="AK20" s="68"/>
      <c r="AL20" s="68"/>
      <c r="AM20" s="68"/>
      <c r="AN20" s="68"/>
    </row>
    <row r="21" spans="1:40" ht="19" customHeight="1" x14ac:dyDescent="0.15">
      <c r="A21" s="200" t="s">
        <v>245</v>
      </c>
      <c r="B21" s="188">
        <v>2007</v>
      </c>
      <c r="C21" s="188" t="s">
        <v>252</v>
      </c>
      <c r="D21" s="172" t="s">
        <v>37</v>
      </c>
      <c r="E21" s="201" t="s">
        <v>81</v>
      </c>
      <c r="F21" s="58">
        <f>IF(ISNA(VLOOKUP($E21,'Ontario Rankings'!$E$6:$M$66,3,FALSE))=TRUE,"0",VLOOKUP($E21,'Ontario Rankings'!$E$6:$M$66,3,FALSE))</f>
        <v>8</v>
      </c>
      <c r="G21" s="247" t="str">
        <f>IF(ISNA(VLOOKUP($E21,'FIS Apex MO-1'!$A$17:$I$95,9,FALSE))=TRUE,"0",VLOOKUP($E21,'FIS Apex MO-1'!$A$17:$I$95,9,FALSE))</f>
        <v>0</v>
      </c>
      <c r="H21" s="247" t="str">
        <f>IF(ISNA(VLOOKUP($E21,'FIS Apex MO-2'!$A$17:$I$92,9,FALSE))=TRUE,"0",VLOOKUP($E21,'FIS Apex MO-2'!$A$17:$I$92,9,FALSE))</f>
        <v>0</v>
      </c>
      <c r="I21" s="68" t="str">
        <f>IF(ISNA(VLOOKUP($E21,'NorAm Apex MO'!$A$17:$I$92,9,FALSE))=TRUE,"0",VLOOKUP($E21,'NorAm Apex MO'!$A$17:$I$92,9,FALSE))</f>
        <v>0</v>
      </c>
      <c r="J21" s="68" t="str">
        <f>IF(ISNA(VLOOKUP($E21,'NorAm Apex DM'!$A$17:$I$92,9,FALSE))=TRUE,"0",VLOOKUP($E21,'NorAm Apex DM'!$A$17:$I$92,9,FALSE))</f>
        <v>0</v>
      </c>
      <c r="K21" s="303">
        <f>IF(ISNA(VLOOKUP($E21,'TT BV1'!$A$17:$I$92,9,FALSE))=TRUE,"0",VLOOKUP($E21,'TT BV1'!$A$17:$I$92,9,FALSE))</f>
        <v>4</v>
      </c>
      <c r="L21" s="247" t="str">
        <f>IF(ISNA(VLOOKUP($E21,'CC Canyon MO'!$A$17:$I$92,9,FALSE))=TRUE,"0",VLOOKUP($E21,'CC Canyon MO'!$A$17:$I$92,9,FALSE))</f>
        <v>0</v>
      </c>
      <c r="M21" s="247" t="str">
        <f>IF(ISNA(VLOOKUP($E21,'CC Canyon DM'!$A$17:$I$81,9,FALSE))=TRUE,"0",VLOOKUP($E21,'CC Canyon DM'!$A$17:$I$81,9,FALSE))</f>
        <v>0</v>
      </c>
      <c r="N21" s="303">
        <f>IF(ISNA(VLOOKUP($E21,'TT BV2'!$A$17:$I$92,9,FALSE))=TRUE,"0",VLOOKUP($E21,'TT BV2'!$A$17:$I$92,9,FALSE))</f>
        <v>6</v>
      </c>
      <c r="O21" s="303">
        <f>IF(ISNA(VLOOKUP($E21,'TT BV3'!$A$17:$I$92,9,FALSE))=TRUE,"0",VLOOKUP($E21,'TT BV3'!$A$17:$I$92,9,FALSE))</f>
        <v>5</v>
      </c>
      <c r="P21" s="68" t="str">
        <f>IF(ISNA(VLOOKUP($E21,'NorAm Deer Valley MO'!$A$17:$I$92,9,FALSE))=TRUE,"0",VLOOKUP($E21,'NorAm Deer Valley MO'!$A$17:$I$92,9,FALSE))</f>
        <v>0</v>
      </c>
      <c r="Q21" s="68" t="str">
        <f>IF(ISNA(VLOOKUP($E21,'NorAm Deer Valley DM'!$A$17:$I$92,9,FALSE))=TRUE,"0",VLOOKUP($E21,'NorAm Deer Valley DM'!$A$17:$I$92,9,FALSE))</f>
        <v>0</v>
      </c>
      <c r="R21" s="303">
        <f>IF(ISNA(VLOOKUP($E21,'TT Camp Fortune'!$A$17:$I$92,9,FALSE))=TRUE,"0",VLOOKUP($E21,'TT Camp Fortune'!$A$17:$I$92,9,FALSE))</f>
        <v>3</v>
      </c>
      <c r="S21" s="68" t="str">
        <f>IF(ISNA(VLOOKUP($E21,'CWG MO'!$A$17:$I$92,9,FALSE))=TRUE,"0",VLOOKUP($E21,'CWG MO'!$A$17:$I$92,9,FALSE))</f>
        <v>0</v>
      </c>
      <c r="T21" s="178" t="str">
        <f>IF(ISNA(VLOOKUP($E21,'CWG DM'!$A$17:$I$92,9,FALSE))=TRUE,"0",VLOOKUP($E21,'CWG DM'!$A$17:$I$92,9,FALSE))</f>
        <v>0</v>
      </c>
      <c r="U21" s="303">
        <f>IF(ISNA(VLOOKUP($E21,'TT Prov CF MO'!$A$17:$I$92,9,FALSE))=TRUE,"0",VLOOKUP($E21,'TT Prov CF MO'!$A$17:$I$92,9,FALSE))</f>
        <v>4</v>
      </c>
      <c r="V21" s="303">
        <f>IF(ISNA(VLOOKUP($E21,'TT Prov CF DM'!$A$17:$I$92,9,FALSE))=TRUE,"0",VLOOKUP($E21,'TT Prov CF DM'!$A$17:$I$92,9,FALSE))</f>
        <v>5</v>
      </c>
      <c r="W21" s="68" t="str">
        <f>IF(ISNA(VLOOKUP($E21,'NorAm VSC MO'!$A$17:$I$92,9,FALSE))=TRUE,"0",VLOOKUP($E21,'NorAm VSC MO'!$A$17:$I$92,9,FALSE))</f>
        <v>0</v>
      </c>
      <c r="X21" s="68" t="str">
        <f>IF(ISNA(VLOOKUP($E21,'NorAm VSC DM'!$A$17:$I$92,9,FALSE))=TRUE,"0",VLOOKUP($E21,'NorAm VSC DM'!$A$17:$I$92,9,FALSE))</f>
        <v>0</v>
      </c>
      <c r="Y21" s="68" t="str">
        <f>IF(ISNA(VLOOKUP($E21,'NA Stratton MO'!$A$17:$I$92,9,FALSE))=TRUE,"0",VLOOKUP($E21,'NA Stratton MO'!$A$17:$I$92,9,FALSE))</f>
        <v>0</v>
      </c>
      <c r="Z21" s="68" t="str">
        <f>IF(ISNA(VLOOKUP($E21,'NA Stratton DM'!$A$17:$I$92,9,FALSE))=TRUE,"0",VLOOKUP($E21,'NA Stratton DM'!$A$17:$I$92,9,FALSE))</f>
        <v>0</v>
      </c>
      <c r="AA21" s="266">
        <f>IF(ISNA(VLOOKUP($E21,'JrNats MO'!$A$17:$I$95,9,FALSE))=TRUE,"0",VLOOKUP($E21,'JrNats MO'!$A$17:$I$95,9,FALSE))</f>
        <v>33</v>
      </c>
      <c r="AB21" s="257" t="str">
        <f>IF(ISNA(VLOOKUP($E21,'CC Caledon MO'!$A$17:$I$92,9,FALSE))=TRUE,"0",VLOOKUP($E21,'CC Caledon MO'!$A$17:$I$92,9,FALSE))</f>
        <v>dns</v>
      </c>
      <c r="AC21" s="257">
        <f>IF(ISNA(VLOOKUP($E21,'CC Caledon DM'!$A$17:$I$93,9,FALSE))=TRUE,"0",VLOOKUP($E21,'CC Caledon DM'!$A$17:$I$93,9,FALSE))</f>
        <v>43</v>
      </c>
      <c r="AD21" s="257" t="str">
        <f>IF(ISNA(VLOOKUP($E21,'SrNats VSC MO'!$A$17:$I$92,9,FALSE))=TRUE,"0",VLOOKUP($E21,'SrNats VSC MO'!$A$17:$I$92,9,FALSE))</f>
        <v>0</v>
      </c>
      <c r="AE21" s="257" t="str">
        <f>IF(ISNA(VLOOKUP($E21,'SrNats VSC DM'!$A$17:$I$93,9,FALSE))=TRUE,"0",VLOOKUP($E21,'SrNats VSC DM'!$A$17:$I$93,9,FALSE))</f>
        <v>0</v>
      </c>
      <c r="AF21" s="68"/>
      <c r="AG21" s="68"/>
      <c r="AH21" s="68"/>
      <c r="AI21" s="68"/>
      <c r="AJ21" s="68"/>
      <c r="AK21" s="68"/>
      <c r="AL21" s="68"/>
      <c r="AM21" s="68"/>
      <c r="AN21" s="68"/>
    </row>
    <row r="22" spans="1:40" ht="19" customHeight="1" x14ac:dyDescent="0.15">
      <c r="A22" s="208" t="s">
        <v>245</v>
      </c>
      <c r="B22" s="190">
        <v>2009</v>
      </c>
      <c r="C22" s="190" t="s">
        <v>252</v>
      </c>
      <c r="D22" s="173" t="s">
        <v>39</v>
      </c>
      <c r="E22" s="64" t="s">
        <v>91</v>
      </c>
      <c r="F22" s="58">
        <f>IF(ISNA(VLOOKUP($E22,'Ontario Rankings'!$E$6:$M$66,3,FALSE))=TRUE,"0",VLOOKUP($E22,'Ontario Rankings'!$E$6:$M$66,3,FALSE))</f>
        <v>9</v>
      </c>
      <c r="G22" s="247" t="str">
        <f>IF(ISNA(VLOOKUP($E22,'FIS Apex MO-1'!$A$17:$I$95,9,FALSE))=TRUE,"0",VLOOKUP($E22,'FIS Apex MO-1'!$A$17:$I$95,9,FALSE))</f>
        <v>0</v>
      </c>
      <c r="H22" s="247" t="str">
        <f>IF(ISNA(VLOOKUP($E22,'FIS Apex MO-2'!$A$17:$I$92,9,FALSE))=TRUE,"0",VLOOKUP($E22,'FIS Apex MO-2'!$A$17:$I$92,9,FALSE))</f>
        <v>0</v>
      </c>
      <c r="I22" s="68" t="str">
        <f>IF(ISNA(VLOOKUP($E22,'NorAm Apex MO'!$A$17:$I$92,9,FALSE))=TRUE,"0",VLOOKUP($E22,'NorAm Apex MO'!$A$17:$I$92,9,FALSE))</f>
        <v>0</v>
      </c>
      <c r="J22" s="68" t="str">
        <f>IF(ISNA(VLOOKUP($E22,'NorAm Apex DM'!$A$17:$I$92,9,FALSE))=TRUE,"0",VLOOKUP($E22,'NorAm Apex DM'!$A$17:$I$92,9,FALSE))</f>
        <v>0</v>
      </c>
      <c r="K22" s="312">
        <f>IF(ISNA(VLOOKUP($E22,'TT BV1'!$A$17:$I$92,9,FALSE))=TRUE,"0",VLOOKUP($E22,'TT BV1'!$A$17:$I$92,9,FALSE))</f>
        <v>14</v>
      </c>
      <c r="L22" s="247" t="str">
        <f>IF(ISNA(VLOOKUP($E22,'CC Canyon MO'!$A$17:$I$92,9,FALSE))=TRUE,"0",VLOOKUP($E22,'CC Canyon MO'!$A$17:$I$92,9,FALSE))</f>
        <v>0</v>
      </c>
      <c r="M22" s="247" t="str">
        <f>IF(ISNA(VLOOKUP($E22,'CC Canyon DM'!$A$17:$I$81,9,FALSE))=TRUE,"0",VLOOKUP($E22,'CC Canyon DM'!$A$17:$I$81,9,FALSE))</f>
        <v>0</v>
      </c>
      <c r="N22" s="312">
        <f>IF(ISNA(VLOOKUP($E22,'TT BV2'!$A$17:$I$92,9,FALSE))=TRUE,"0",VLOOKUP($E22,'TT BV2'!$A$17:$I$92,9,FALSE))</f>
        <v>12</v>
      </c>
      <c r="O22" s="312">
        <f>IF(ISNA(VLOOKUP($E22,'TT BV3'!$A$17:$I$92,9,FALSE))=TRUE,"0",VLOOKUP($E22,'TT BV3'!$A$17:$I$92,9,FALSE))</f>
        <v>9</v>
      </c>
      <c r="P22" s="68" t="str">
        <f>IF(ISNA(VLOOKUP($E22,'NorAm Deer Valley MO'!$A$17:$I$92,9,FALSE))=TRUE,"0",VLOOKUP($E22,'NorAm Deer Valley MO'!$A$17:$I$92,9,FALSE))</f>
        <v>0</v>
      </c>
      <c r="Q22" s="68" t="str">
        <f>IF(ISNA(VLOOKUP($E22,'NorAm Deer Valley DM'!$A$17:$I$92,9,FALSE))=TRUE,"0",VLOOKUP($E22,'NorAm Deer Valley DM'!$A$17:$I$92,9,FALSE))</f>
        <v>0</v>
      </c>
      <c r="R22" s="312">
        <f>IF(ISNA(VLOOKUP($E22,'TT Camp Fortune'!$A$17:$I$92,9,FALSE))=TRUE,"0",VLOOKUP($E22,'TT Camp Fortune'!$A$17:$I$92,9,FALSE))</f>
        <v>12</v>
      </c>
      <c r="S22" s="68" t="str">
        <f>IF(ISNA(VLOOKUP($E22,'CWG MO'!$A$17:$I$92,9,FALSE))=TRUE,"0",VLOOKUP($E22,'CWG MO'!$A$17:$I$92,9,FALSE))</f>
        <v>0</v>
      </c>
      <c r="T22" s="178" t="str">
        <f>IF(ISNA(VLOOKUP($E22,'CWG DM'!$A$17:$I$92,9,FALSE))=TRUE,"0",VLOOKUP($E22,'CWG DM'!$A$17:$I$92,9,FALSE))</f>
        <v>0</v>
      </c>
      <c r="U22" s="303">
        <f>IF(ISNA(VLOOKUP($E22,'TT Prov CF MO'!$A$17:$I$92,9,FALSE))=TRUE,"0",VLOOKUP($E22,'TT Prov CF MO'!$A$17:$I$92,9,FALSE))</f>
        <v>7</v>
      </c>
      <c r="V22" s="303">
        <f>IF(ISNA(VLOOKUP($E22,'TT Prov CF DM'!$A$17:$I$92,9,FALSE))=TRUE,"0",VLOOKUP($E22,'TT Prov CF DM'!$A$17:$I$92,9,FALSE))</f>
        <v>6</v>
      </c>
      <c r="W22" s="68" t="str">
        <f>IF(ISNA(VLOOKUP($E22,'NorAm VSC MO'!$A$17:$I$92,9,FALSE))=TRUE,"0",VLOOKUP($E22,'NorAm VSC MO'!$A$17:$I$92,9,FALSE))</f>
        <v>0</v>
      </c>
      <c r="X22" s="68" t="str">
        <f>IF(ISNA(VLOOKUP($E22,'NorAm VSC DM'!$A$17:$I$92,9,FALSE))=TRUE,"0",VLOOKUP($E22,'NorAm VSC DM'!$A$17:$I$92,9,FALSE))</f>
        <v>0</v>
      </c>
      <c r="Y22" s="68" t="str">
        <f>IF(ISNA(VLOOKUP($E22,'NA Stratton MO'!$A$17:$I$92,9,FALSE))=TRUE,"0",VLOOKUP($E22,'NA Stratton MO'!$A$17:$I$92,9,FALSE))</f>
        <v>0</v>
      </c>
      <c r="Z22" s="68" t="str">
        <f>IF(ISNA(VLOOKUP($E22,'NA Stratton DM'!$A$17:$I$92,9,FALSE))=TRUE,"0",VLOOKUP($E22,'NA Stratton DM'!$A$17:$I$92,9,FALSE))</f>
        <v>0</v>
      </c>
      <c r="AA22" s="266">
        <f>IF(ISNA(VLOOKUP($E22,'JrNats MO'!$A$17:$I$95,9,FALSE))=TRUE,"0",VLOOKUP($E22,'JrNats MO'!$A$17:$I$95,9,FALSE))</f>
        <v>41</v>
      </c>
      <c r="AB22" s="257">
        <f>IF(ISNA(VLOOKUP($E22,'CC Caledon MO'!$A$17:$I$92,9,FALSE))=TRUE,"0",VLOOKUP($E22,'CC Caledon MO'!$A$17:$I$92,9,FALSE))</f>
        <v>44</v>
      </c>
      <c r="AC22" s="257">
        <f>IF(ISNA(VLOOKUP($E22,'CC Caledon DM'!$A$17:$I$93,9,FALSE))=TRUE,"0",VLOOKUP($E22,'CC Caledon DM'!$A$17:$I$93,9,FALSE))</f>
        <v>47</v>
      </c>
      <c r="AD22" s="257" t="str">
        <f>IF(ISNA(VLOOKUP($E22,'SrNats VSC MO'!$A$17:$I$92,9,FALSE))=TRUE,"0",VLOOKUP($E22,'SrNats VSC MO'!$A$17:$I$92,9,FALSE))</f>
        <v>0</v>
      </c>
      <c r="AE22" s="257" t="str">
        <f>IF(ISNA(VLOOKUP($E22,'SrNats VSC DM'!$A$17:$I$93,9,FALSE))=TRUE,"0",VLOOKUP($E22,'SrNats VSC DM'!$A$17:$I$93,9,FALSE))</f>
        <v>0</v>
      </c>
      <c r="AF22" s="68"/>
      <c r="AG22" s="68"/>
      <c r="AH22" s="68"/>
      <c r="AI22" s="68"/>
      <c r="AJ22" s="68"/>
      <c r="AK22" s="68"/>
      <c r="AL22" s="68"/>
      <c r="AM22" s="68"/>
      <c r="AN22" s="68"/>
    </row>
    <row r="23" spans="1:40" ht="19" customHeight="1" x14ac:dyDescent="0.15">
      <c r="A23" s="208" t="s">
        <v>245</v>
      </c>
      <c r="B23" s="190">
        <v>2008</v>
      </c>
      <c r="C23" s="190" t="s">
        <v>252</v>
      </c>
      <c r="D23" s="173" t="s">
        <v>39</v>
      </c>
      <c r="E23" s="201" t="s">
        <v>84</v>
      </c>
      <c r="F23" s="58">
        <f>IF(ISNA(VLOOKUP($E23,'Ontario Rankings'!$E$6:$M$66,3,FALSE))=TRUE,"0",VLOOKUP($E23,'Ontario Rankings'!$E$6:$M$66,3,FALSE))</f>
        <v>10</v>
      </c>
      <c r="G23" s="247" t="str">
        <f>IF(ISNA(VLOOKUP($E23,'FIS Apex MO-1'!$A$17:$I$95,9,FALSE))=TRUE,"0",VLOOKUP($E23,'FIS Apex MO-1'!$A$17:$I$95,9,FALSE))</f>
        <v>0</v>
      </c>
      <c r="H23" s="247" t="str">
        <f>IF(ISNA(VLOOKUP($E23,'FIS Apex MO-2'!$A$17:$I$92,9,FALSE))=TRUE,"0",VLOOKUP($E23,'FIS Apex MO-2'!$A$17:$I$92,9,FALSE))</f>
        <v>0</v>
      </c>
      <c r="I23" s="68" t="str">
        <f>IF(ISNA(VLOOKUP($E23,'NorAm Apex MO'!$A$17:$I$92,9,FALSE))=TRUE,"0",VLOOKUP($E23,'NorAm Apex MO'!$A$17:$I$92,9,FALSE))</f>
        <v>0</v>
      </c>
      <c r="J23" s="68" t="str">
        <f>IF(ISNA(VLOOKUP($E23,'NorAm Apex DM'!$A$17:$I$92,9,FALSE))=TRUE,"0",VLOOKUP($E23,'NorAm Apex DM'!$A$17:$I$92,9,FALSE))</f>
        <v>0</v>
      </c>
      <c r="K23" s="303">
        <f>IF(ISNA(VLOOKUP($E23,'TT BV1'!$A$17:$I$92,9,FALSE))=TRUE,"0",VLOOKUP($E23,'TT BV1'!$A$17:$I$92,9,FALSE))</f>
        <v>7</v>
      </c>
      <c r="L23" s="247">
        <f>IF(ISNA(VLOOKUP($E23,'CC Canyon MO'!$A$17:$I$92,9,FALSE))=TRUE,"0",VLOOKUP($E23,'CC Canyon MO'!$A$17:$I$92,9,FALSE))</f>
        <v>40</v>
      </c>
      <c r="M23" s="247">
        <f>IF(ISNA(VLOOKUP($E23,'CC Canyon DM'!$A$17:$I$81,9,FALSE))=TRUE,"0",VLOOKUP($E23,'CC Canyon DM'!$A$17:$I$81,9,FALSE))</f>
        <v>21</v>
      </c>
      <c r="N23" s="303">
        <f>IF(ISNA(VLOOKUP($E23,'TT BV2'!$A$17:$I$92,9,FALSE))=TRUE,"0",VLOOKUP($E23,'TT BV2'!$A$17:$I$92,9,FALSE))</f>
        <v>3</v>
      </c>
      <c r="O23" s="303">
        <f>IF(ISNA(VLOOKUP($E23,'TT BV3'!$A$17:$I$92,9,FALSE))=TRUE,"0",VLOOKUP($E23,'TT BV3'!$A$17:$I$92,9,FALSE))</f>
        <v>3</v>
      </c>
      <c r="P23" s="68" t="str">
        <f>IF(ISNA(VLOOKUP($E23,'NorAm Deer Valley MO'!$A$17:$I$92,9,FALSE))=TRUE,"0",VLOOKUP($E23,'NorAm Deer Valley MO'!$A$17:$I$92,9,FALSE))</f>
        <v>0</v>
      </c>
      <c r="Q23" s="68" t="str">
        <f>IF(ISNA(VLOOKUP($E23,'NorAm Deer Valley DM'!$A$17:$I$92,9,FALSE))=TRUE,"0",VLOOKUP($E23,'NorAm Deer Valley DM'!$A$17:$I$92,9,FALSE))</f>
        <v>0</v>
      </c>
      <c r="R23" s="303">
        <f>IF(ISNA(VLOOKUP($E23,'TT Camp Fortune'!$A$17:$I$92,9,FALSE))=TRUE,"0",VLOOKUP($E23,'TT Camp Fortune'!$A$17:$I$92,9,FALSE))</f>
        <v>5</v>
      </c>
      <c r="S23" s="68" t="str">
        <f>IF(ISNA(VLOOKUP($E23,'CWG MO'!$A$17:$I$92,9,FALSE))=TRUE,"0",VLOOKUP($E23,'CWG MO'!$A$17:$I$92,9,FALSE))</f>
        <v>0</v>
      </c>
      <c r="T23" s="178" t="str">
        <f>IF(ISNA(VLOOKUP($E23,'CWG DM'!$A$17:$I$92,9,FALSE))=TRUE,"0",VLOOKUP($E23,'CWG DM'!$A$17:$I$92,9,FALSE))</f>
        <v>0</v>
      </c>
      <c r="U23" s="303">
        <f>IF(ISNA(VLOOKUP($E23,'TT Prov CF MO'!$A$17:$I$92,9,FALSE))=TRUE,"0",VLOOKUP($E23,'TT Prov CF MO'!$A$17:$I$92,9,FALSE))</f>
        <v>5</v>
      </c>
      <c r="V23" s="303">
        <f>IF(ISNA(VLOOKUP($E23,'TT Prov CF DM'!$A$17:$I$92,9,FALSE))=TRUE,"0",VLOOKUP($E23,'TT Prov CF DM'!$A$17:$I$92,9,FALSE))</f>
        <v>3</v>
      </c>
      <c r="W23" s="68" t="str">
        <f>IF(ISNA(VLOOKUP($E23,'NorAm VSC MO'!$A$17:$I$92,9,FALSE))=TRUE,"0",VLOOKUP($E23,'NorAm VSC MO'!$A$17:$I$92,9,FALSE))</f>
        <v>0</v>
      </c>
      <c r="X23" s="68" t="str">
        <f>IF(ISNA(VLOOKUP($E23,'NorAm VSC DM'!$A$17:$I$92,9,FALSE))=TRUE,"0",VLOOKUP($E23,'NorAm VSC DM'!$A$17:$I$92,9,FALSE))</f>
        <v>0</v>
      </c>
      <c r="Y23" s="68" t="str">
        <f>IF(ISNA(VLOOKUP($E23,'NA Stratton MO'!$A$17:$I$92,9,FALSE))=TRUE,"0",VLOOKUP($E23,'NA Stratton MO'!$A$17:$I$92,9,FALSE))</f>
        <v>0</v>
      </c>
      <c r="Z23" s="68" t="str">
        <f>IF(ISNA(VLOOKUP($E23,'NA Stratton DM'!$A$17:$I$92,9,FALSE))=TRUE,"0",VLOOKUP($E23,'NA Stratton DM'!$A$17:$I$92,9,FALSE))</f>
        <v>0</v>
      </c>
      <c r="AA23" s="266">
        <f>IF(ISNA(VLOOKUP($E23,'JrNats MO'!$A$17:$I$95,9,FALSE))=TRUE,"0",VLOOKUP($E23,'JrNats MO'!$A$17:$I$95,9,FALSE))</f>
        <v>45</v>
      </c>
      <c r="AB23" s="257">
        <f>IF(ISNA(VLOOKUP($E23,'CC Caledon MO'!$A$17:$I$92,9,FALSE))=TRUE,"0",VLOOKUP($E23,'CC Caledon MO'!$A$17:$I$92,9,FALSE))</f>
        <v>51</v>
      </c>
      <c r="AC23" s="257">
        <f>IF(ISNA(VLOOKUP($E23,'CC Caledon DM'!$A$17:$I$93,9,FALSE))=TRUE,"0",VLOOKUP($E23,'CC Caledon DM'!$A$17:$I$93,9,FALSE))</f>
        <v>44</v>
      </c>
      <c r="AD23" s="257" t="str">
        <f>IF(ISNA(VLOOKUP($E23,'SrNats VSC MO'!$A$17:$I$92,9,FALSE))=TRUE,"0",VLOOKUP($E23,'SrNats VSC MO'!$A$17:$I$92,9,FALSE))</f>
        <v>0</v>
      </c>
      <c r="AE23" s="257" t="str">
        <f>IF(ISNA(VLOOKUP($E23,'SrNats VSC DM'!$A$17:$I$93,9,FALSE))=TRUE,"0",VLOOKUP($E23,'SrNats VSC DM'!$A$17:$I$93,9,FALSE))</f>
        <v>0</v>
      </c>
      <c r="AF23" s="68"/>
      <c r="AG23" s="68"/>
      <c r="AH23" s="68"/>
      <c r="AI23" s="68"/>
      <c r="AJ23" s="68"/>
      <c r="AK23" s="68"/>
      <c r="AL23" s="68"/>
      <c r="AM23" s="68"/>
      <c r="AN23" s="68"/>
    </row>
    <row r="24" spans="1:40" ht="19" customHeight="1" x14ac:dyDescent="0.15">
      <c r="A24" s="200" t="s">
        <v>244</v>
      </c>
      <c r="B24" s="188">
        <v>2008</v>
      </c>
      <c r="C24" s="188" t="s">
        <v>252</v>
      </c>
      <c r="D24" s="172" t="s">
        <v>39</v>
      </c>
      <c r="E24" s="201" t="s">
        <v>87</v>
      </c>
      <c r="F24" s="58">
        <f>IF(ISNA(VLOOKUP($E24,'Ontario Rankings'!$E$6:$M$66,3,FALSE))=TRUE,"0",VLOOKUP($E24,'Ontario Rankings'!$E$6:$M$66,3,FALSE))</f>
        <v>11</v>
      </c>
      <c r="G24" s="247" t="str">
        <f>IF(ISNA(VLOOKUP($E24,'FIS Apex MO-1'!$A$17:$I$95,9,FALSE))=TRUE,"0",VLOOKUP($E24,'FIS Apex MO-1'!$A$17:$I$95,9,FALSE))</f>
        <v>0</v>
      </c>
      <c r="H24" s="247" t="str">
        <f>IF(ISNA(VLOOKUP($E24,'FIS Apex MO-2'!$A$17:$I$92,9,FALSE))=TRUE,"0",VLOOKUP($E24,'FIS Apex MO-2'!$A$17:$I$92,9,FALSE))</f>
        <v>0</v>
      </c>
      <c r="I24" s="68" t="str">
        <f>IF(ISNA(VLOOKUP($E24,'NorAm Apex MO'!$A$17:$I$92,9,FALSE))=TRUE,"0",VLOOKUP($E24,'NorAm Apex MO'!$A$17:$I$92,9,FALSE))</f>
        <v>0</v>
      </c>
      <c r="J24" s="68" t="str">
        <f>IF(ISNA(VLOOKUP($E24,'NorAm Apex DM'!$A$17:$I$92,9,FALSE))=TRUE,"0",VLOOKUP($E24,'NorAm Apex DM'!$A$17:$I$92,9,FALSE))</f>
        <v>0</v>
      </c>
      <c r="K24" s="303">
        <f>IF(ISNA(VLOOKUP($E24,'TT BV1'!$A$17:$I$92,9,FALSE))=TRUE,"0",VLOOKUP($E24,'TT BV1'!$A$17:$I$92,9,FALSE))</f>
        <v>10</v>
      </c>
      <c r="L24" s="247" t="str">
        <f>IF(ISNA(VLOOKUP($E24,'CC Canyon MO'!$A$17:$I$92,9,FALSE))=TRUE,"0",VLOOKUP($E24,'CC Canyon MO'!$A$17:$I$92,9,FALSE))</f>
        <v>0</v>
      </c>
      <c r="M24" s="247" t="str">
        <f>IF(ISNA(VLOOKUP($E24,'CC Canyon DM'!$A$17:$I$81,9,FALSE))=TRUE,"0",VLOOKUP($E24,'CC Canyon DM'!$A$17:$I$81,9,FALSE))</f>
        <v>0</v>
      </c>
      <c r="N24" s="68">
        <f>IF(ISNA(VLOOKUP($E24,'TT BV2'!$A$17:$I$92,9,FALSE))=TRUE,"0",VLOOKUP($E24,'TT BV2'!$A$17:$I$92,9,FALSE))</f>
        <v>21</v>
      </c>
      <c r="O24" s="303">
        <f>IF(ISNA(VLOOKUP($E24,'TT BV3'!$A$17:$I$92,9,FALSE))=TRUE,"0",VLOOKUP($E24,'TT BV3'!$A$17:$I$92,9,FALSE))</f>
        <v>7</v>
      </c>
      <c r="P24" s="68" t="str">
        <f>IF(ISNA(VLOOKUP($E24,'NorAm Deer Valley MO'!$A$17:$I$92,9,FALSE))=TRUE,"0",VLOOKUP($E24,'NorAm Deer Valley MO'!$A$17:$I$92,9,FALSE))</f>
        <v>0</v>
      </c>
      <c r="Q24" s="68" t="str">
        <f>IF(ISNA(VLOOKUP($E24,'NorAm Deer Valley DM'!$A$17:$I$92,9,FALSE))=TRUE,"0",VLOOKUP($E24,'NorAm Deer Valley DM'!$A$17:$I$92,9,FALSE))</f>
        <v>0</v>
      </c>
      <c r="R24" s="312">
        <f>IF(ISNA(VLOOKUP($E24,'TT Camp Fortune'!$A$17:$I$92,9,FALSE))=TRUE,"0",VLOOKUP($E24,'TT Camp Fortune'!$A$17:$I$92,9,FALSE))</f>
        <v>11</v>
      </c>
      <c r="S24" s="68" t="str">
        <f>IF(ISNA(VLOOKUP($E24,'CWG MO'!$A$17:$I$92,9,FALSE))=TRUE,"0",VLOOKUP($E24,'CWG MO'!$A$17:$I$92,9,FALSE))</f>
        <v>0</v>
      </c>
      <c r="T24" s="178" t="str">
        <f>IF(ISNA(VLOOKUP($E24,'CWG DM'!$A$17:$I$92,9,FALSE))=TRUE,"0",VLOOKUP($E24,'CWG DM'!$A$17:$I$92,9,FALSE))</f>
        <v>0</v>
      </c>
      <c r="U24" s="303">
        <f>IF(ISNA(VLOOKUP($E24,'TT Prov CF MO'!$A$17:$I$92,9,FALSE))=TRUE,"0",VLOOKUP($E24,'TT Prov CF MO'!$A$17:$I$92,9,FALSE))</f>
        <v>9</v>
      </c>
      <c r="V24" s="68">
        <f>IF(ISNA(VLOOKUP($E24,'TT Prov CF DM'!$A$17:$I$92,9,FALSE))=TRUE,"0",VLOOKUP($E24,'TT Prov CF DM'!$A$17:$I$92,9,FALSE))</f>
        <v>13</v>
      </c>
      <c r="W24" s="68" t="str">
        <f>IF(ISNA(VLOOKUP($E24,'NorAm VSC MO'!$A$17:$I$92,9,FALSE))=TRUE,"0",VLOOKUP($E24,'NorAm VSC MO'!$A$17:$I$92,9,FALSE))</f>
        <v>0</v>
      </c>
      <c r="X24" s="68" t="str">
        <f>IF(ISNA(VLOOKUP($E24,'NorAm VSC DM'!$A$17:$I$92,9,FALSE))=TRUE,"0",VLOOKUP($E24,'NorAm VSC DM'!$A$17:$I$92,9,FALSE))</f>
        <v>0</v>
      </c>
      <c r="Y24" s="68" t="str">
        <f>IF(ISNA(VLOOKUP($E24,'NA Stratton MO'!$A$17:$I$92,9,FALSE))=TRUE,"0",VLOOKUP($E24,'NA Stratton MO'!$A$17:$I$92,9,FALSE))</f>
        <v>0</v>
      </c>
      <c r="Z24" s="68" t="str">
        <f>IF(ISNA(VLOOKUP($E24,'NA Stratton DM'!$A$17:$I$92,9,FALSE))=TRUE,"0",VLOOKUP($E24,'NA Stratton DM'!$A$17:$I$92,9,FALSE))</f>
        <v>0</v>
      </c>
      <c r="AA24" s="266">
        <f>IF(ISNA(VLOOKUP($E24,'JrNats MO'!$A$17:$I$95,9,FALSE))=TRUE,"0",VLOOKUP($E24,'JrNats MO'!$A$17:$I$95,9,FALSE))</f>
        <v>46</v>
      </c>
      <c r="AB24" s="257">
        <f>IF(ISNA(VLOOKUP($E24,'CC Caledon MO'!$A$17:$I$92,9,FALSE))=TRUE,"0",VLOOKUP($E24,'CC Caledon MO'!$A$17:$I$92,9,FALSE))</f>
        <v>48</v>
      </c>
      <c r="AC24" s="257">
        <f>IF(ISNA(VLOOKUP($E24,'CC Caledon DM'!$A$17:$I$93,9,FALSE))=TRUE,"0",VLOOKUP($E24,'CC Caledon DM'!$A$17:$I$93,9,FALSE))</f>
        <v>51</v>
      </c>
      <c r="AD24" s="257" t="str">
        <f>IF(ISNA(VLOOKUP($E24,'SrNats VSC MO'!$A$17:$I$92,9,FALSE))=TRUE,"0",VLOOKUP($E24,'SrNats VSC MO'!$A$17:$I$92,9,FALSE))</f>
        <v>0</v>
      </c>
      <c r="AE24" s="257" t="str">
        <f>IF(ISNA(VLOOKUP($E24,'SrNats VSC DM'!$A$17:$I$93,9,FALSE))=TRUE,"0",VLOOKUP($E24,'SrNats VSC DM'!$A$17:$I$93,9,FALSE))</f>
        <v>0</v>
      </c>
      <c r="AF24" s="68"/>
      <c r="AG24" s="68"/>
      <c r="AH24" s="68"/>
      <c r="AI24" s="68"/>
      <c r="AJ24" s="68"/>
      <c r="AK24" s="68"/>
      <c r="AL24" s="68"/>
      <c r="AM24" s="68"/>
      <c r="AN24" s="68"/>
    </row>
    <row r="25" spans="1:40" ht="19" customHeight="1" x14ac:dyDescent="0.15">
      <c r="A25" s="200" t="s">
        <v>255</v>
      </c>
      <c r="B25" s="188">
        <v>2007</v>
      </c>
      <c r="C25" s="188" t="s">
        <v>252</v>
      </c>
      <c r="D25" s="172" t="s">
        <v>37</v>
      </c>
      <c r="E25" s="207" t="s">
        <v>86</v>
      </c>
      <c r="F25" s="58">
        <f>IF(ISNA(VLOOKUP($E25,'Ontario Rankings'!$E$6:$M$66,3,FALSE))=TRUE,"0",VLOOKUP($E25,'Ontario Rankings'!$E$6:$M$66,3,FALSE))</f>
        <v>12</v>
      </c>
      <c r="G25" s="247" t="str">
        <f>IF(ISNA(VLOOKUP($E25,'FIS Apex MO-1'!$A$17:$I$95,9,FALSE))=TRUE,"0",VLOOKUP($E25,'FIS Apex MO-1'!$A$17:$I$95,9,FALSE))</f>
        <v>0</v>
      </c>
      <c r="H25" s="247" t="str">
        <f>IF(ISNA(VLOOKUP($E25,'FIS Apex MO-2'!$A$17:$I$92,9,FALSE))=TRUE,"0",VLOOKUP($E25,'FIS Apex MO-2'!$A$17:$I$92,9,FALSE))</f>
        <v>0</v>
      </c>
      <c r="I25" s="68" t="str">
        <f>IF(ISNA(VLOOKUP($E25,'NorAm Apex MO'!$A$17:$I$92,9,FALSE))=TRUE,"0",VLOOKUP($E25,'NorAm Apex MO'!$A$17:$I$92,9,FALSE))</f>
        <v>0</v>
      </c>
      <c r="J25" s="68" t="str">
        <f>IF(ISNA(VLOOKUP($E25,'NorAm Apex DM'!$A$17:$I$92,9,FALSE))=TRUE,"0",VLOOKUP($E25,'NorAm Apex DM'!$A$17:$I$92,9,FALSE))</f>
        <v>0</v>
      </c>
      <c r="K25" s="303">
        <f>IF(ISNA(VLOOKUP($E25,'TT BV1'!$A$17:$I$92,9,FALSE))=TRUE,"0",VLOOKUP($E25,'TT BV1'!$A$17:$I$92,9,FALSE))</f>
        <v>9</v>
      </c>
      <c r="L25" s="247" t="str">
        <f>IF(ISNA(VLOOKUP($E25,'CC Canyon MO'!$A$17:$I$92,9,FALSE))=TRUE,"0",VLOOKUP($E25,'CC Canyon MO'!$A$17:$I$92,9,FALSE))</f>
        <v>0</v>
      </c>
      <c r="M25" s="247" t="str">
        <f>IF(ISNA(VLOOKUP($E25,'CC Canyon DM'!$A$17:$I$81,9,FALSE))=TRUE,"0",VLOOKUP($E25,'CC Canyon DM'!$A$17:$I$81,9,FALSE))</f>
        <v>0</v>
      </c>
      <c r="N25" s="68">
        <f>IF(ISNA(VLOOKUP($E25,'TT BV2'!$A$17:$I$92,9,FALSE))=TRUE,"0",VLOOKUP($E25,'TT BV2'!$A$17:$I$92,9,FALSE))</f>
        <v>25</v>
      </c>
      <c r="O25" s="312">
        <f>IF(ISNA(VLOOKUP($E25,'TT BV3'!$A$17:$I$92,9,FALSE))=TRUE,"0",VLOOKUP($E25,'TT BV3'!$A$17:$I$92,9,FALSE))</f>
        <v>13</v>
      </c>
      <c r="P25" s="68" t="str">
        <f>IF(ISNA(VLOOKUP($E25,'NorAm Deer Valley MO'!$A$17:$I$92,9,FALSE))=TRUE,"0",VLOOKUP($E25,'NorAm Deer Valley MO'!$A$17:$I$92,9,FALSE))</f>
        <v>0</v>
      </c>
      <c r="Q25" s="68" t="str">
        <f>IF(ISNA(VLOOKUP($E25,'NorAm Deer Valley DM'!$A$17:$I$92,9,FALSE))=TRUE,"0",VLOOKUP($E25,'NorAm Deer Valley DM'!$A$17:$I$92,9,FALSE))</f>
        <v>0</v>
      </c>
      <c r="R25" s="303">
        <f>IF(ISNA(VLOOKUP($E25,'TT Camp Fortune'!$A$17:$I$92,9,FALSE))=TRUE,"0",VLOOKUP($E25,'TT Camp Fortune'!$A$17:$I$92,9,FALSE))</f>
        <v>7</v>
      </c>
      <c r="S25" s="68" t="str">
        <f>IF(ISNA(VLOOKUP($E25,'CWG MO'!$A$17:$I$92,9,FALSE))=TRUE,"0",VLOOKUP($E25,'CWG MO'!$A$17:$I$92,9,FALSE))</f>
        <v>0</v>
      </c>
      <c r="T25" s="178" t="str">
        <f>IF(ISNA(VLOOKUP($E25,'CWG DM'!$A$17:$I$92,9,FALSE))=TRUE,"0",VLOOKUP($E25,'CWG DM'!$A$17:$I$92,9,FALSE))</f>
        <v>0</v>
      </c>
      <c r="U25" s="68">
        <f>IF(ISNA(VLOOKUP($E25,'TT Prov CF MO'!$A$17:$I$92,9,FALSE))=TRUE,"0",VLOOKUP($E25,'TT Prov CF MO'!$A$17:$I$92,9,FALSE))</f>
        <v>15</v>
      </c>
      <c r="V25" s="303">
        <f>IF(ISNA(VLOOKUP($E25,'TT Prov CF DM'!$A$17:$I$92,9,FALSE))=TRUE,"0",VLOOKUP($E25,'TT Prov CF DM'!$A$17:$I$92,9,FALSE))</f>
        <v>7</v>
      </c>
      <c r="W25" s="68" t="str">
        <f>IF(ISNA(VLOOKUP($E25,'NorAm VSC MO'!$A$17:$I$92,9,FALSE))=TRUE,"0",VLOOKUP($E25,'NorAm VSC MO'!$A$17:$I$92,9,FALSE))</f>
        <v>0</v>
      </c>
      <c r="X25" s="68" t="str">
        <f>IF(ISNA(VLOOKUP($E25,'NorAm VSC DM'!$A$17:$I$92,9,FALSE))=TRUE,"0",VLOOKUP($E25,'NorAm VSC DM'!$A$17:$I$92,9,FALSE))</f>
        <v>0</v>
      </c>
      <c r="Y25" s="68" t="str">
        <f>IF(ISNA(VLOOKUP($E25,'NA Stratton MO'!$A$17:$I$92,9,FALSE))=TRUE,"0",VLOOKUP($E25,'NA Stratton MO'!$A$17:$I$92,9,FALSE))</f>
        <v>0</v>
      </c>
      <c r="Z25" s="68" t="str">
        <f>IF(ISNA(VLOOKUP($E25,'NA Stratton DM'!$A$17:$I$92,9,FALSE))=TRUE,"0",VLOOKUP($E25,'NA Stratton DM'!$A$17:$I$92,9,FALSE))</f>
        <v>0</v>
      </c>
      <c r="AA25" s="266">
        <f>IF(ISNA(VLOOKUP($E25,'JrNats MO'!$A$17:$I$95,9,FALSE))=TRUE,"0",VLOOKUP($E25,'JrNats MO'!$A$17:$I$95,9,FALSE))</f>
        <v>48</v>
      </c>
      <c r="AB25" s="257">
        <f>IF(ISNA(VLOOKUP($E25,'CC Caledon MO'!$A$17:$I$92,9,FALSE))=TRUE,"0",VLOOKUP($E25,'CC Caledon MO'!$A$17:$I$92,9,FALSE))</f>
        <v>45</v>
      </c>
      <c r="AC25" s="257" t="str">
        <f>IF(ISNA(VLOOKUP($E25,'CC Caledon DM'!$A$17:$I$93,9,FALSE))=TRUE,"0",VLOOKUP($E25,'CC Caledon DM'!$A$17:$I$93,9,FALSE))</f>
        <v>dns</v>
      </c>
      <c r="AD25" s="257" t="str">
        <f>IF(ISNA(VLOOKUP($E25,'SrNats VSC MO'!$A$17:$I$92,9,FALSE))=TRUE,"0",VLOOKUP($E25,'SrNats VSC MO'!$A$17:$I$92,9,FALSE))</f>
        <v>0</v>
      </c>
      <c r="AE25" s="257" t="str">
        <f>IF(ISNA(VLOOKUP($E25,'SrNats VSC DM'!$A$17:$I$93,9,FALSE))=TRUE,"0",VLOOKUP($E25,'SrNats VSC DM'!$A$17:$I$93,9,FALSE))</f>
        <v>0</v>
      </c>
      <c r="AF25" s="68"/>
      <c r="AG25" s="68"/>
      <c r="AH25" s="68"/>
      <c r="AI25" s="68"/>
      <c r="AJ25" s="68"/>
      <c r="AK25" s="68"/>
      <c r="AL25" s="68"/>
      <c r="AM25" s="68"/>
      <c r="AN25" s="68"/>
    </row>
    <row r="26" spans="1:40" ht="19" customHeight="1" x14ac:dyDescent="0.15">
      <c r="A26" s="200" t="s">
        <v>255</v>
      </c>
      <c r="B26" s="188">
        <v>2007</v>
      </c>
      <c r="C26" s="188" t="s">
        <v>252</v>
      </c>
      <c r="D26" s="172" t="s">
        <v>37</v>
      </c>
      <c r="E26" s="207" t="s">
        <v>88</v>
      </c>
      <c r="F26" s="58">
        <f>IF(ISNA(VLOOKUP($E26,'Ontario Rankings'!$E$6:$M$66,3,FALSE))=TRUE,"0",VLOOKUP($E26,'Ontario Rankings'!$E$6:$M$66,3,FALSE))</f>
        <v>13</v>
      </c>
      <c r="G26" s="247" t="str">
        <f>IF(ISNA(VLOOKUP($E26,'FIS Apex MO-1'!$A$17:$I$95,9,FALSE))=TRUE,"0",VLOOKUP($E26,'FIS Apex MO-1'!$A$17:$I$95,9,FALSE))</f>
        <v>0</v>
      </c>
      <c r="H26" s="247" t="str">
        <f>IF(ISNA(VLOOKUP($E26,'FIS Apex MO-2'!$A$17:$I$92,9,FALSE))=TRUE,"0",VLOOKUP($E26,'FIS Apex MO-2'!$A$17:$I$92,9,FALSE))</f>
        <v>0</v>
      </c>
      <c r="I26" s="68" t="str">
        <f>IF(ISNA(VLOOKUP($E26,'NorAm Apex MO'!$A$17:$I$92,9,FALSE))=TRUE,"0",VLOOKUP($E26,'NorAm Apex MO'!$A$17:$I$92,9,FALSE))</f>
        <v>0</v>
      </c>
      <c r="J26" s="68" t="str">
        <f>IF(ISNA(VLOOKUP($E26,'NorAm Apex DM'!$A$17:$I$92,9,FALSE))=TRUE,"0",VLOOKUP($E26,'NorAm Apex DM'!$A$17:$I$92,9,FALSE))</f>
        <v>0</v>
      </c>
      <c r="K26" s="312">
        <f>IF(ISNA(VLOOKUP($E26,'TT BV1'!$A$17:$I$92,9,FALSE))=TRUE,"0",VLOOKUP($E26,'TT BV1'!$A$17:$I$92,9,FALSE))</f>
        <v>11</v>
      </c>
      <c r="L26" s="247" t="str">
        <f>IF(ISNA(VLOOKUP($E26,'CC Canyon MO'!$A$17:$I$92,9,FALSE))=TRUE,"0",VLOOKUP($E26,'CC Canyon MO'!$A$17:$I$92,9,FALSE))</f>
        <v>0</v>
      </c>
      <c r="M26" s="247" t="str">
        <f>IF(ISNA(VLOOKUP($E26,'CC Canyon DM'!$A$17:$I$81,9,FALSE))=TRUE,"0",VLOOKUP($E26,'CC Canyon DM'!$A$17:$I$81,9,FALSE))</f>
        <v>0</v>
      </c>
      <c r="N26" s="303">
        <f>IF(ISNA(VLOOKUP($E26,'TT BV2'!$A$17:$I$92,9,FALSE))=TRUE,"0",VLOOKUP($E26,'TT BV2'!$A$17:$I$92,9,FALSE))</f>
        <v>8</v>
      </c>
      <c r="O26" s="68">
        <f>IF(ISNA(VLOOKUP($E26,'TT BV3'!$A$17:$I$92,9,FALSE))=TRUE,"0",VLOOKUP($E26,'TT BV3'!$A$17:$I$92,9,FALSE))</f>
        <v>14</v>
      </c>
      <c r="P26" s="68" t="str">
        <f>IF(ISNA(VLOOKUP($E26,'NorAm Deer Valley MO'!$A$17:$I$92,9,FALSE))=TRUE,"0",VLOOKUP($E26,'NorAm Deer Valley MO'!$A$17:$I$92,9,FALSE))</f>
        <v>0</v>
      </c>
      <c r="Q26" s="68" t="str">
        <f>IF(ISNA(VLOOKUP($E26,'NorAm Deer Valley DM'!$A$17:$I$92,9,FALSE))=TRUE,"0",VLOOKUP($E26,'NorAm Deer Valley DM'!$A$17:$I$92,9,FALSE))</f>
        <v>0</v>
      </c>
      <c r="R26" s="312">
        <f>IF(ISNA(VLOOKUP($E26,'TT Camp Fortune'!$A$17:$I$92,9,FALSE))=TRUE,"0",VLOOKUP($E26,'TT Camp Fortune'!$A$17:$I$92,9,FALSE))</f>
        <v>14</v>
      </c>
      <c r="S26" s="68" t="str">
        <f>IF(ISNA(VLOOKUP($E26,'CWG MO'!$A$17:$I$92,9,FALSE))=TRUE,"0",VLOOKUP($E26,'CWG MO'!$A$17:$I$92,9,FALSE))</f>
        <v>0</v>
      </c>
      <c r="T26" s="178" t="str">
        <f>IF(ISNA(VLOOKUP($E26,'CWG DM'!$A$17:$I$92,9,FALSE))=TRUE,"0",VLOOKUP($E26,'CWG DM'!$A$17:$I$92,9,FALSE))</f>
        <v>0</v>
      </c>
      <c r="U26" s="312">
        <f>IF(ISNA(VLOOKUP($E26,'TT Prov CF MO'!$A$17:$I$92,9,FALSE))=TRUE,"0",VLOOKUP($E26,'TT Prov CF MO'!$A$17:$I$92,9,FALSE))</f>
        <v>11</v>
      </c>
      <c r="V26" s="312">
        <f>IF(ISNA(VLOOKUP($E26,'TT Prov CF DM'!$A$17:$I$92,9,FALSE))=TRUE,"0",VLOOKUP($E26,'TT Prov CF DM'!$A$17:$I$92,9,FALSE))</f>
        <v>9</v>
      </c>
      <c r="W26" s="68" t="str">
        <f>IF(ISNA(VLOOKUP($E26,'NorAm VSC MO'!$A$17:$I$92,9,FALSE))=TRUE,"0",VLOOKUP($E26,'NorAm VSC MO'!$A$17:$I$92,9,FALSE))</f>
        <v>0</v>
      </c>
      <c r="X26" s="68" t="str">
        <f>IF(ISNA(VLOOKUP($E26,'NorAm VSC DM'!$A$17:$I$92,9,FALSE))=TRUE,"0",VLOOKUP($E26,'NorAm VSC DM'!$A$17:$I$92,9,FALSE))</f>
        <v>0</v>
      </c>
      <c r="Y26" s="68" t="str">
        <f>IF(ISNA(VLOOKUP($E26,'NA Stratton MO'!$A$17:$I$92,9,FALSE))=TRUE,"0",VLOOKUP($E26,'NA Stratton MO'!$A$17:$I$92,9,FALSE))</f>
        <v>0</v>
      </c>
      <c r="Z26" s="68" t="str">
        <f>IF(ISNA(VLOOKUP($E26,'NA Stratton DM'!$A$17:$I$92,9,FALSE))=TRUE,"0",VLOOKUP($E26,'NA Stratton DM'!$A$17:$I$92,9,FALSE))</f>
        <v>0</v>
      </c>
      <c r="AA26" s="266">
        <f>IF(ISNA(VLOOKUP($E26,'JrNats MO'!$A$17:$I$95,9,FALSE))=TRUE,"0",VLOOKUP($E26,'JrNats MO'!$A$17:$I$95,9,FALSE))</f>
        <v>50</v>
      </c>
      <c r="AB26" s="257">
        <f>IF(ISNA(VLOOKUP($E26,'CC Caledon MO'!$A$17:$I$92,9,FALSE))=TRUE,"0",VLOOKUP($E26,'CC Caledon MO'!$A$17:$I$92,9,FALSE))</f>
        <v>47</v>
      </c>
      <c r="AC26" s="257" t="str">
        <f>IF(ISNA(VLOOKUP($E26,'CC Caledon DM'!$A$17:$I$93,9,FALSE))=TRUE,"0",VLOOKUP($E26,'CC Caledon DM'!$A$17:$I$93,9,FALSE))</f>
        <v>dnf</v>
      </c>
      <c r="AD26" s="257" t="str">
        <f>IF(ISNA(VLOOKUP($E26,'SrNats VSC MO'!$A$17:$I$92,9,FALSE))=TRUE,"0",VLOOKUP($E26,'SrNats VSC MO'!$A$17:$I$92,9,FALSE))</f>
        <v>0</v>
      </c>
      <c r="AE26" s="257" t="str">
        <f>IF(ISNA(VLOOKUP($E26,'SrNats VSC DM'!$A$17:$I$93,9,FALSE))=TRUE,"0",VLOOKUP($E26,'SrNats VSC DM'!$A$17:$I$93,9,FALSE))</f>
        <v>0</v>
      </c>
      <c r="AF26" s="68"/>
      <c r="AG26" s="68"/>
      <c r="AH26" s="68"/>
      <c r="AI26" s="68"/>
      <c r="AJ26" s="68"/>
      <c r="AK26" s="68"/>
      <c r="AL26" s="68"/>
      <c r="AM26" s="68"/>
      <c r="AN26" s="68"/>
    </row>
    <row r="27" spans="1:40" ht="19" customHeight="1" x14ac:dyDescent="0.15">
      <c r="A27" s="327" t="s">
        <v>114</v>
      </c>
      <c r="B27" s="328">
        <v>2010</v>
      </c>
      <c r="C27" s="328" t="s">
        <v>252</v>
      </c>
      <c r="D27" s="329" t="s">
        <v>111</v>
      </c>
      <c r="E27" s="330" t="s">
        <v>98</v>
      </c>
      <c r="F27" s="58">
        <f>IF(ISNA(VLOOKUP($E27,'Ontario Rankings'!$E$6:$M$66,3,FALSE))=TRUE,"0",VLOOKUP($E27,'Ontario Rankings'!$E$6:$M$66,3,FALSE))</f>
        <v>14</v>
      </c>
      <c r="G27" s="247" t="str">
        <f>IF(ISNA(VLOOKUP($E27,'FIS Apex MO-1'!$A$17:$I$95,9,FALSE))=TRUE,"0",VLOOKUP($E27,'FIS Apex MO-1'!$A$17:$I$95,9,FALSE))</f>
        <v>0</v>
      </c>
      <c r="H27" s="247" t="str">
        <f>IF(ISNA(VLOOKUP($E27,'FIS Apex MO-2'!$A$17:$I$92,9,FALSE))=TRUE,"0",VLOOKUP($E27,'FIS Apex MO-2'!$A$17:$I$92,9,FALSE))</f>
        <v>0</v>
      </c>
      <c r="I27" s="68" t="str">
        <f>IF(ISNA(VLOOKUP($E27,'NorAm Apex MO'!$A$17:$I$92,9,FALSE))=TRUE,"0",VLOOKUP($E27,'NorAm Apex MO'!$A$17:$I$92,9,FALSE))</f>
        <v>0</v>
      </c>
      <c r="J27" s="68" t="str">
        <f>IF(ISNA(VLOOKUP($E27,'NorAm Apex DM'!$A$17:$I$92,9,FALSE))=TRUE,"0",VLOOKUP($E27,'NorAm Apex DM'!$A$17:$I$92,9,FALSE))</f>
        <v>0</v>
      </c>
      <c r="K27" s="68">
        <f>IF(ISNA(VLOOKUP($E27,'TT BV1'!$A$17:$I$92,9,FALSE))=TRUE,"0",VLOOKUP($E27,'TT BV1'!$A$17:$I$92,9,FALSE))</f>
        <v>21</v>
      </c>
      <c r="L27" s="247" t="str">
        <f>IF(ISNA(VLOOKUP($E27,'CC Canyon MO'!$A$17:$I$92,9,FALSE))=TRUE,"0",VLOOKUP($E27,'CC Canyon MO'!$A$17:$I$92,9,FALSE))</f>
        <v>0</v>
      </c>
      <c r="M27" s="247" t="str">
        <f>IF(ISNA(VLOOKUP($E27,'CC Canyon DM'!$A$17:$I$81,9,FALSE))=TRUE,"0",VLOOKUP($E27,'CC Canyon DM'!$A$17:$I$81,9,FALSE))</f>
        <v>0</v>
      </c>
      <c r="N27" s="68">
        <f>IF(ISNA(VLOOKUP($E27,'TT BV2'!$A$17:$I$92,9,FALSE))=TRUE,"0",VLOOKUP($E27,'TT BV2'!$A$17:$I$92,9,FALSE))</f>
        <v>18</v>
      </c>
      <c r="O27" s="68">
        <f>IF(ISNA(VLOOKUP($E27,'TT BV3'!$A$17:$I$92,9,FALSE))=TRUE,"0",VLOOKUP($E27,'TT BV3'!$A$17:$I$92,9,FALSE))</f>
        <v>15</v>
      </c>
      <c r="P27" s="68" t="str">
        <f>IF(ISNA(VLOOKUP($E27,'NorAm Deer Valley MO'!$A$17:$I$92,9,FALSE))=TRUE,"0",VLOOKUP($E27,'NorAm Deer Valley MO'!$A$17:$I$92,9,FALSE))</f>
        <v>0</v>
      </c>
      <c r="Q27" s="68" t="str">
        <f>IF(ISNA(VLOOKUP($E27,'NorAm Deer Valley DM'!$A$17:$I$92,9,FALSE))=TRUE,"0",VLOOKUP($E27,'NorAm Deer Valley DM'!$A$17:$I$92,9,FALSE))</f>
        <v>0</v>
      </c>
      <c r="R27" s="68">
        <f>IF(ISNA(VLOOKUP($E27,'TT Camp Fortune'!$A$17:$I$92,9,FALSE))=TRUE,"0",VLOOKUP($E27,'TT Camp Fortune'!$A$17:$I$92,9,FALSE))</f>
        <v>20</v>
      </c>
      <c r="S27" s="68" t="str">
        <f>IF(ISNA(VLOOKUP($E27,'CWG MO'!$A$17:$I$92,9,FALSE))=TRUE,"0",VLOOKUP($E27,'CWG MO'!$A$17:$I$92,9,FALSE))</f>
        <v>0</v>
      </c>
      <c r="T27" s="178" t="str">
        <f>IF(ISNA(VLOOKUP($E27,'CWG DM'!$A$17:$I$92,9,FALSE))=TRUE,"0",VLOOKUP($E27,'CWG DM'!$A$17:$I$92,9,FALSE))</f>
        <v>0</v>
      </c>
      <c r="U27" s="68">
        <f>IF(ISNA(VLOOKUP($E27,'TT Prov CF MO'!$A$17:$I$92,9,FALSE))=TRUE,"0",VLOOKUP($E27,'TT Prov CF MO'!$A$17:$I$92,9,FALSE))</f>
        <v>20</v>
      </c>
      <c r="V27" s="68" t="str">
        <f>IF(ISNA(VLOOKUP($E27,'TT Prov CF DM'!$A$17:$I$92,9,FALSE))=TRUE,"0",VLOOKUP($E27,'TT Prov CF DM'!$A$17:$I$92,9,FALSE))</f>
        <v>0</v>
      </c>
      <c r="W27" s="68" t="str">
        <f>IF(ISNA(VLOOKUP($E27,'NorAm VSC MO'!$A$17:$I$92,9,FALSE))=TRUE,"0",VLOOKUP($E27,'NorAm VSC MO'!$A$17:$I$92,9,FALSE))</f>
        <v>0</v>
      </c>
      <c r="X27" s="68" t="str">
        <f>IF(ISNA(VLOOKUP($E27,'NorAm VSC DM'!$A$17:$I$92,9,FALSE))=TRUE,"0",VLOOKUP($E27,'NorAm VSC DM'!$A$17:$I$92,9,FALSE))</f>
        <v>0</v>
      </c>
      <c r="Y27" s="68" t="str">
        <f>IF(ISNA(VLOOKUP($E27,'NA Stratton MO'!$A$17:$I$92,9,FALSE))=TRUE,"0",VLOOKUP($E27,'NA Stratton MO'!$A$17:$I$92,9,FALSE))</f>
        <v>0</v>
      </c>
      <c r="Z27" s="68" t="str">
        <f>IF(ISNA(VLOOKUP($E27,'NA Stratton DM'!$A$17:$I$92,9,FALSE))=TRUE,"0",VLOOKUP($E27,'NA Stratton DM'!$A$17:$I$92,9,FALSE))</f>
        <v>0</v>
      </c>
      <c r="AA27" s="266">
        <f>IF(ISNA(VLOOKUP($E27,'JrNats MO'!$A$17:$I$95,9,FALSE))=TRUE,"0",VLOOKUP($E27,'JrNats MO'!$A$17:$I$95,9,FALSE))</f>
        <v>53</v>
      </c>
      <c r="AB27" s="257">
        <f>IF(ISNA(VLOOKUP($E27,'CC Caledon MO'!$A$17:$I$92,9,FALSE))=TRUE,"0",VLOOKUP($E27,'CC Caledon MO'!$A$17:$I$92,9,FALSE))</f>
        <v>50</v>
      </c>
      <c r="AC27" s="257">
        <f>IF(ISNA(VLOOKUP($E27,'CC Caledon DM'!$A$17:$I$93,9,FALSE))=TRUE,"0",VLOOKUP($E27,'CC Caledon DM'!$A$17:$I$93,9,FALSE))</f>
        <v>50</v>
      </c>
      <c r="AD27" s="257" t="str">
        <f>IF(ISNA(VLOOKUP($E27,'SrNats VSC MO'!$A$17:$I$92,9,FALSE))=TRUE,"0",VLOOKUP($E27,'SrNats VSC MO'!$A$17:$I$92,9,FALSE))</f>
        <v>0</v>
      </c>
      <c r="AE27" s="257" t="str">
        <f>IF(ISNA(VLOOKUP($E27,'SrNats VSC DM'!$A$17:$I$93,9,FALSE))=TRUE,"0",VLOOKUP($E27,'SrNats VSC DM'!$A$17:$I$93,9,FALSE))</f>
        <v>0</v>
      </c>
      <c r="AF27" s="68"/>
      <c r="AG27" s="68"/>
      <c r="AH27" s="68"/>
      <c r="AI27" s="68"/>
      <c r="AJ27" s="68"/>
      <c r="AK27" s="68"/>
      <c r="AL27" s="68"/>
      <c r="AM27" s="68"/>
      <c r="AN27" s="68"/>
    </row>
    <row r="28" spans="1:40" ht="19" customHeight="1" x14ac:dyDescent="0.15">
      <c r="A28" s="200" t="s">
        <v>255</v>
      </c>
      <c r="B28" s="188">
        <v>2007</v>
      </c>
      <c r="C28" s="188" t="s">
        <v>252</v>
      </c>
      <c r="D28" s="172" t="s">
        <v>37</v>
      </c>
      <c r="E28" s="64" t="s">
        <v>95</v>
      </c>
      <c r="F28" s="58">
        <f>IF(ISNA(VLOOKUP($E28,'Ontario Rankings'!$E$6:$M$66,3,FALSE))=TRUE,"0",VLOOKUP($E28,'Ontario Rankings'!$E$6:$M$66,3,FALSE))</f>
        <v>15</v>
      </c>
      <c r="G28" s="247" t="str">
        <f>IF(ISNA(VLOOKUP($E28,'FIS Apex MO-1'!$A$17:$I$95,9,FALSE))=TRUE,"0",VLOOKUP($E28,'FIS Apex MO-1'!$A$17:$I$95,9,FALSE))</f>
        <v>0</v>
      </c>
      <c r="H28" s="247" t="str">
        <f>IF(ISNA(VLOOKUP($E28,'FIS Apex MO-2'!$A$17:$I$92,9,FALSE))=TRUE,"0",VLOOKUP($E28,'FIS Apex MO-2'!$A$17:$I$92,9,FALSE))</f>
        <v>0</v>
      </c>
      <c r="I28" s="68" t="str">
        <f>IF(ISNA(VLOOKUP($E28,'NorAm Apex MO'!$A$17:$I$92,9,FALSE))=TRUE,"0",VLOOKUP($E28,'NorAm Apex MO'!$A$17:$I$92,9,FALSE))</f>
        <v>0</v>
      </c>
      <c r="J28" s="68" t="str">
        <f>IF(ISNA(VLOOKUP($E28,'NorAm Apex DM'!$A$17:$I$92,9,FALSE))=TRUE,"0",VLOOKUP($E28,'NorAm Apex DM'!$A$17:$I$92,9,FALSE))</f>
        <v>0</v>
      </c>
      <c r="K28" s="68">
        <f>IF(ISNA(VLOOKUP($E28,'TT BV1'!$A$17:$I$92,9,FALSE))=TRUE,"0",VLOOKUP($E28,'TT BV1'!$A$17:$I$92,9,FALSE))</f>
        <v>18</v>
      </c>
      <c r="L28" s="247" t="str">
        <f>IF(ISNA(VLOOKUP($E28,'CC Canyon MO'!$A$17:$I$92,9,FALSE))=TRUE,"0",VLOOKUP($E28,'CC Canyon MO'!$A$17:$I$92,9,FALSE))</f>
        <v>0</v>
      </c>
      <c r="M28" s="247" t="str">
        <f>IF(ISNA(VLOOKUP($E28,'CC Canyon DM'!$A$17:$I$81,9,FALSE))=TRUE,"0",VLOOKUP($E28,'CC Canyon DM'!$A$17:$I$81,9,FALSE))</f>
        <v>0</v>
      </c>
      <c r="N28" s="312">
        <f>IF(ISNA(VLOOKUP($E28,'TT BV2'!$A$17:$I$92,9,FALSE))=TRUE,"0",VLOOKUP($E28,'TT BV2'!$A$17:$I$92,9,FALSE))</f>
        <v>13</v>
      </c>
      <c r="O28" s="312">
        <f>IF(ISNA(VLOOKUP($E28,'TT BV3'!$A$17:$I$92,9,FALSE))=TRUE,"0",VLOOKUP($E28,'TT BV3'!$A$17:$I$92,9,FALSE))</f>
        <v>11</v>
      </c>
      <c r="P28" s="68" t="str">
        <f>IF(ISNA(VLOOKUP($E28,'NorAm Deer Valley MO'!$A$17:$I$92,9,FALSE))=TRUE,"0",VLOOKUP($E28,'NorAm Deer Valley MO'!$A$17:$I$92,9,FALSE))</f>
        <v>0</v>
      </c>
      <c r="Q28" s="68" t="str">
        <f>IF(ISNA(VLOOKUP($E28,'NorAm Deer Valley DM'!$A$17:$I$92,9,FALSE))=TRUE,"0",VLOOKUP($E28,'NorAm Deer Valley DM'!$A$17:$I$92,9,FALSE))</f>
        <v>0</v>
      </c>
      <c r="R28" s="68">
        <f>IF(ISNA(VLOOKUP($E28,'TT Camp Fortune'!$A$17:$I$92,9,FALSE))=TRUE,"0",VLOOKUP($E28,'TT Camp Fortune'!$A$17:$I$92,9,FALSE))</f>
        <v>15</v>
      </c>
      <c r="S28" s="68" t="str">
        <f>IF(ISNA(VLOOKUP($E28,'CWG MO'!$A$17:$I$92,9,FALSE))=TRUE,"0",VLOOKUP($E28,'CWG MO'!$A$17:$I$92,9,FALSE))</f>
        <v>0</v>
      </c>
      <c r="T28" s="178" t="str">
        <f>IF(ISNA(VLOOKUP($E28,'CWG DM'!$A$17:$I$92,9,FALSE))=TRUE,"0",VLOOKUP($E28,'CWG DM'!$A$17:$I$92,9,FALSE))</f>
        <v>0</v>
      </c>
      <c r="U28" s="68">
        <f>IF(ISNA(VLOOKUP($E28,'TT Prov CF MO'!$A$17:$I$92,9,FALSE))=TRUE,"0",VLOOKUP($E28,'TT Prov CF MO'!$A$17:$I$92,9,FALSE))</f>
        <v>16</v>
      </c>
      <c r="V28" s="312">
        <f>IF(ISNA(VLOOKUP($E28,'TT Prov CF DM'!$A$17:$I$92,9,FALSE))=TRUE,"0",VLOOKUP($E28,'TT Prov CF DM'!$A$17:$I$92,9,FALSE))</f>
        <v>10</v>
      </c>
      <c r="W28" s="68" t="str">
        <f>IF(ISNA(VLOOKUP($E28,'NorAm VSC MO'!$A$17:$I$92,9,FALSE))=TRUE,"0",VLOOKUP($E28,'NorAm VSC MO'!$A$17:$I$92,9,FALSE))</f>
        <v>0</v>
      </c>
      <c r="X28" s="68" t="str">
        <f>IF(ISNA(VLOOKUP($E28,'NorAm VSC DM'!$A$17:$I$92,9,FALSE))=TRUE,"0",VLOOKUP($E28,'NorAm VSC DM'!$A$17:$I$92,9,FALSE))</f>
        <v>0</v>
      </c>
      <c r="Y28" s="68" t="str">
        <f>IF(ISNA(VLOOKUP($E28,'NA Stratton MO'!$A$17:$I$92,9,FALSE))=TRUE,"0",VLOOKUP($E28,'NA Stratton MO'!$A$17:$I$92,9,FALSE))</f>
        <v>0</v>
      </c>
      <c r="Z28" s="68" t="str">
        <f>IF(ISNA(VLOOKUP($E28,'NA Stratton DM'!$A$17:$I$92,9,FALSE))=TRUE,"0",VLOOKUP($E28,'NA Stratton DM'!$A$17:$I$92,9,FALSE))</f>
        <v>0</v>
      </c>
      <c r="AA28" s="266">
        <f>IF(ISNA(VLOOKUP($E28,'JrNats MO'!$A$17:$I$95,9,FALSE))=TRUE,"0",VLOOKUP($E28,'JrNats MO'!$A$17:$I$95,9,FALSE))</f>
        <v>43</v>
      </c>
      <c r="AB28" s="257" t="str">
        <f>IF(ISNA(VLOOKUP($E28,'CC Caledon MO'!$A$17:$I$92,9,FALSE))=TRUE,"0",VLOOKUP($E28,'CC Caledon MO'!$A$17:$I$92,9,FALSE))</f>
        <v>0</v>
      </c>
      <c r="AC28" s="257" t="str">
        <f>IF(ISNA(VLOOKUP($E28,'CC Caledon DM'!$A$17:$I$93,9,FALSE))=TRUE,"0",VLOOKUP($E28,'CC Caledon DM'!$A$17:$I$93,9,FALSE))</f>
        <v>0</v>
      </c>
      <c r="AD28" s="257" t="str">
        <f>IF(ISNA(VLOOKUP($E28,'SrNats VSC MO'!$A$17:$I$92,9,FALSE))=TRUE,"0",VLOOKUP($E28,'SrNats VSC MO'!$A$17:$I$92,9,FALSE))</f>
        <v>0</v>
      </c>
      <c r="AE28" s="257" t="str">
        <f>IF(ISNA(VLOOKUP($E28,'SrNats VSC DM'!$A$17:$I$93,9,FALSE))=TRUE,"0",VLOOKUP($E28,'SrNats VSC DM'!$A$17:$I$93,9,FALSE))</f>
        <v>0</v>
      </c>
      <c r="AF28" s="68"/>
      <c r="AG28" s="68"/>
      <c r="AH28" s="68"/>
      <c r="AI28" s="68"/>
      <c r="AJ28" s="68"/>
      <c r="AK28" s="68"/>
      <c r="AL28" s="68"/>
      <c r="AM28" s="68"/>
      <c r="AN28" s="68"/>
    </row>
    <row r="29" spans="1:40" ht="19" customHeight="1" x14ac:dyDescent="0.15">
      <c r="A29" s="200" t="s">
        <v>245</v>
      </c>
      <c r="B29" s="188">
        <v>2010</v>
      </c>
      <c r="C29" s="188" t="s">
        <v>252</v>
      </c>
      <c r="D29" s="172" t="s">
        <v>111</v>
      </c>
      <c r="E29" s="64" t="s">
        <v>92</v>
      </c>
      <c r="F29" s="58">
        <f>IF(ISNA(VLOOKUP($E29,'Ontario Rankings'!$E$6:$M$66,3,FALSE))=TRUE,"0",VLOOKUP($E29,'Ontario Rankings'!$E$6:$M$66,3,FALSE))</f>
        <v>16</v>
      </c>
      <c r="G29" s="247" t="str">
        <f>IF(ISNA(VLOOKUP($E29,'FIS Apex MO-1'!$A$17:$I$95,9,FALSE))=TRUE,"0",VLOOKUP($E29,'FIS Apex MO-1'!$A$17:$I$95,9,FALSE))</f>
        <v>0</v>
      </c>
      <c r="H29" s="247" t="str">
        <f>IF(ISNA(VLOOKUP($E29,'FIS Apex MO-2'!$A$17:$I$92,9,FALSE))=TRUE,"0",VLOOKUP($E29,'FIS Apex MO-2'!$A$17:$I$92,9,FALSE))</f>
        <v>0</v>
      </c>
      <c r="I29" s="68" t="str">
        <f>IF(ISNA(VLOOKUP($E29,'NorAm Apex MO'!$A$17:$I$92,9,FALSE))=TRUE,"0",VLOOKUP($E29,'NorAm Apex MO'!$A$17:$I$92,9,FALSE))</f>
        <v>0</v>
      </c>
      <c r="J29" s="68" t="str">
        <f>IF(ISNA(VLOOKUP($E29,'NorAm Apex DM'!$A$17:$I$92,9,FALSE))=TRUE,"0",VLOOKUP($E29,'NorAm Apex DM'!$A$17:$I$92,9,FALSE))</f>
        <v>0</v>
      </c>
      <c r="K29" s="312">
        <f>IF(ISNA(VLOOKUP($E29,'TT BV1'!$A$17:$I$92,9,FALSE))=TRUE,"0",VLOOKUP($E29,'TT BV1'!$A$17:$I$92,9,FALSE))</f>
        <v>15</v>
      </c>
      <c r="L29" s="247">
        <f>IF(ISNA(VLOOKUP($E29,'CC Canyon MO'!$A$17:$I$92,9,FALSE))=TRUE,"0",VLOOKUP($E29,'CC Canyon MO'!$A$17:$I$92,9,FALSE))</f>
        <v>42</v>
      </c>
      <c r="M29" s="247">
        <f>IF(ISNA(VLOOKUP($E29,'CC Canyon DM'!$A$17:$I$81,9,FALSE))=TRUE,"0",VLOOKUP($E29,'CC Canyon DM'!$A$17:$I$81,9,FALSE))</f>
        <v>17</v>
      </c>
      <c r="N29" s="303">
        <f>IF(ISNA(VLOOKUP($E29,'TT BV2'!$A$17:$I$92,9,FALSE))=TRUE,"0",VLOOKUP($E29,'TT BV2'!$A$17:$I$92,9,FALSE))</f>
        <v>5</v>
      </c>
      <c r="O29" s="303">
        <f>IF(ISNA(VLOOKUP($E29,'TT BV3'!$A$17:$I$92,9,FALSE))=TRUE,"0",VLOOKUP($E29,'TT BV3'!$A$17:$I$92,9,FALSE))</f>
        <v>8</v>
      </c>
      <c r="P29" s="68" t="str">
        <f>IF(ISNA(VLOOKUP($E29,'NorAm Deer Valley MO'!$A$17:$I$92,9,FALSE))=TRUE,"0",VLOOKUP($E29,'NorAm Deer Valley MO'!$A$17:$I$92,9,FALSE))</f>
        <v>0</v>
      </c>
      <c r="Q29" s="68" t="str">
        <f>IF(ISNA(VLOOKUP($E29,'NorAm Deer Valley DM'!$A$17:$I$92,9,FALSE))=TRUE,"0",VLOOKUP($E29,'NorAm Deer Valley DM'!$A$17:$I$92,9,FALSE))</f>
        <v>0</v>
      </c>
      <c r="R29" s="312">
        <f>IF(ISNA(VLOOKUP($E29,'TT Camp Fortune'!$A$17:$I$92,9,FALSE))=TRUE,"0",VLOOKUP($E29,'TT Camp Fortune'!$A$17:$I$92,9,FALSE))</f>
        <v>10</v>
      </c>
      <c r="S29" s="68" t="str">
        <f>IF(ISNA(VLOOKUP($E29,'CWG MO'!$A$17:$I$92,9,FALSE))=TRUE,"0",VLOOKUP($E29,'CWG MO'!$A$17:$I$92,9,FALSE))</f>
        <v>0</v>
      </c>
      <c r="T29" s="178" t="str">
        <f>IF(ISNA(VLOOKUP($E29,'CWG DM'!$A$17:$I$92,9,FALSE))=TRUE,"0",VLOOKUP($E29,'CWG DM'!$A$17:$I$92,9,FALSE))</f>
        <v>0</v>
      </c>
      <c r="U29" s="303">
        <f>IF(ISNA(VLOOKUP($E29,'TT Prov CF MO'!$A$17:$I$92,9,FALSE))=TRUE,"0",VLOOKUP($E29,'TT Prov CF MO'!$A$17:$I$92,9,FALSE))</f>
        <v>8</v>
      </c>
      <c r="V29" s="68">
        <f>IF(ISNA(VLOOKUP($E29,'TT Prov CF DM'!$A$17:$I$92,9,FALSE))=TRUE,"0",VLOOKUP($E29,'TT Prov CF DM'!$A$17:$I$92,9,FALSE))</f>
        <v>16</v>
      </c>
      <c r="W29" s="68" t="str">
        <f>IF(ISNA(VLOOKUP($E29,'NorAm VSC MO'!$A$17:$I$92,9,FALSE))=TRUE,"0",VLOOKUP($E29,'NorAm VSC MO'!$A$17:$I$92,9,FALSE))</f>
        <v>0</v>
      </c>
      <c r="X29" s="68" t="str">
        <f>IF(ISNA(VLOOKUP($E29,'NorAm VSC DM'!$A$17:$I$92,9,FALSE))=TRUE,"0",VLOOKUP($E29,'NorAm VSC DM'!$A$17:$I$92,9,FALSE))</f>
        <v>0</v>
      </c>
      <c r="Y29" s="68" t="str">
        <f>IF(ISNA(VLOOKUP($E29,'NA Stratton MO'!$A$17:$I$92,9,FALSE))=TRUE,"0",VLOOKUP($E29,'NA Stratton MO'!$A$17:$I$92,9,FALSE))</f>
        <v>0</v>
      </c>
      <c r="Z29" s="68" t="str">
        <f>IF(ISNA(VLOOKUP($E29,'NA Stratton DM'!$A$17:$I$92,9,FALSE))=TRUE,"0",VLOOKUP($E29,'NA Stratton DM'!$A$17:$I$92,9,FALSE))</f>
        <v>0</v>
      </c>
      <c r="AA29" s="266">
        <f>IF(ISNA(VLOOKUP($E29,'JrNats MO'!$A$17:$I$95,9,FALSE))=TRUE,"0",VLOOKUP($E29,'JrNats MO'!$A$17:$I$95,9,FALSE))</f>
        <v>58</v>
      </c>
      <c r="AB29" s="257" t="str">
        <f>IF(ISNA(VLOOKUP($E29,'CC Caledon MO'!$A$17:$I$92,9,FALSE))=TRUE,"0",VLOOKUP($E29,'CC Caledon MO'!$A$17:$I$92,9,FALSE))</f>
        <v>dns</v>
      </c>
      <c r="AC29" s="257" t="str">
        <f>IF(ISNA(VLOOKUP($E29,'CC Caledon DM'!$A$17:$I$93,9,FALSE))=TRUE,"0",VLOOKUP($E29,'CC Caledon DM'!$A$17:$I$93,9,FALSE))</f>
        <v>dns</v>
      </c>
      <c r="AD29" s="257" t="str">
        <f>IF(ISNA(VLOOKUP($E29,'SrNats VSC MO'!$A$17:$I$92,9,FALSE))=TRUE,"0",VLOOKUP($E29,'SrNats VSC MO'!$A$17:$I$92,9,FALSE))</f>
        <v>0</v>
      </c>
      <c r="AE29" s="257" t="str">
        <f>IF(ISNA(VLOOKUP($E29,'SrNats VSC DM'!$A$17:$I$93,9,FALSE))=TRUE,"0",VLOOKUP($E29,'SrNats VSC DM'!$A$17:$I$93,9,FALSE))</f>
        <v>0</v>
      </c>
      <c r="AF29" s="68"/>
      <c r="AG29" s="68"/>
      <c r="AH29" s="68"/>
      <c r="AI29" s="68"/>
      <c r="AJ29" s="68"/>
      <c r="AK29" s="68"/>
      <c r="AL29" s="68"/>
      <c r="AM29" s="68"/>
      <c r="AN29" s="68"/>
    </row>
    <row r="30" spans="1:40" ht="19" customHeight="1" x14ac:dyDescent="0.15">
      <c r="A30" s="200" t="s">
        <v>245</v>
      </c>
      <c r="B30" s="188">
        <v>2009</v>
      </c>
      <c r="C30" s="188" t="s">
        <v>252</v>
      </c>
      <c r="D30" s="172" t="s">
        <v>39</v>
      </c>
      <c r="E30" s="201" t="s">
        <v>85</v>
      </c>
      <c r="F30" s="58">
        <f>IF(ISNA(VLOOKUP($E30,'Ontario Rankings'!$E$6:$M$66,3,FALSE))=TRUE,"0",VLOOKUP($E30,'Ontario Rankings'!$E$6:$M$66,3,FALSE))</f>
        <v>17</v>
      </c>
      <c r="G30" s="247" t="str">
        <f>IF(ISNA(VLOOKUP($E30,'FIS Apex MO-1'!$A$17:$I$95,9,FALSE))=TRUE,"0",VLOOKUP($E30,'FIS Apex MO-1'!$A$17:$I$95,9,FALSE))</f>
        <v>0</v>
      </c>
      <c r="H30" s="247" t="str">
        <f>IF(ISNA(VLOOKUP($E30,'FIS Apex MO-2'!$A$17:$I$92,9,FALSE))=TRUE,"0",VLOOKUP($E30,'FIS Apex MO-2'!$A$17:$I$92,9,FALSE))</f>
        <v>0</v>
      </c>
      <c r="I30" s="68" t="str">
        <f>IF(ISNA(VLOOKUP($E30,'NorAm Apex MO'!$A$17:$I$92,9,FALSE))=TRUE,"0",VLOOKUP($E30,'NorAm Apex MO'!$A$17:$I$92,9,FALSE))</f>
        <v>0</v>
      </c>
      <c r="J30" s="68" t="str">
        <f>IF(ISNA(VLOOKUP($E30,'NorAm Apex DM'!$A$17:$I$92,9,FALSE))=TRUE,"0",VLOOKUP($E30,'NorAm Apex DM'!$A$17:$I$92,9,FALSE))</f>
        <v>0</v>
      </c>
      <c r="K30" s="303">
        <f>IF(ISNA(VLOOKUP($E30,'TT BV1'!$A$17:$I$92,9,FALSE))=TRUE,"0",VLOOKUP($E30,'TT BV1'!$A$17:$I$92,9,FALSE))</f>
        <v>8</v>
      </c>
      <c r="L30" s="247" t="str">
        <f>IF(ISNA(VLOOKUP($E30,'CC Canyon MO'!$A$17:$I$92,9,FALSE))=TRUE,"0",VLOOKUP($E30,'CC Canyon MO'!$A$17:$I$92,9,FALSE))</f>
        <v>0</v>
      </c>
      <c r="M30" s="247" t="str">
        <f>IF(ISNA(VLOOKUP($E30,'CC Canyon DM'!$A$17:$I$81,9,FALSE))=TRUE,"0",VLOOKUP($E30,'CC Canyon DM'!$A$17:$I$81,9,FALSE))</f>
        <v>0</v>
      </c>
      <c r="N30" s="303">
        <f>IF(ISNA(VLOOKUP($E30,'TT BV2'!$A$17:$I$92,9,FALSE))=TRUE,"0",VLOOKUP($E30,'TT BV2'!$A$17:$I$92,9,FALSE))</f>
        <v>7</v>
      </c>
      <c r="O30" s="303">
        <f>IF(ISNA(VLOOKUP($E30,'TT BV3'!$A$17:$I$92,9,FALSE))=TRUE,"0",VLOOKUP($E30,'TT BV3'!$A$17:$I$92,9,FALSE))</f>
        <v>4</v>
      </c>
      <c r="P30" s="68" t="str">
        <f>IF(ISNA(VLOOKUP($E30,'NorAm Deer Valley MO'!$A$17:$I$92,9,FALSE))=TRUE,"0",VLOOKUP($E30,'NorAm Deer Valley MO'!$A$17:$I$92,9,FALSE))</f>
        <v>0</v>
      </c>
      <c r="Q30" s="68" t="str">
        <f>IF(ISNA(VLOOKUP($E30,'NorAm Deer Valley DM'!$A$17:$I$92,9,FALSE))=TRUE,"0",VLOOKUP($E30,'NorAm Deer Valley DM'!$A$17:$I$92,9,FALSE))</f>
        <v>0</v>
      </c>
      <c r="R30" s="303">
        <f>IF(ISNA(VLOOKUP($E30,'TT Camp Fortune'!$A$17:$I$92,9,FALSE))=TRUE,"0",VLOOKUP($E30,'TT Camp Fortune'!$A$17:$I$92,9,FALSE))</f>
        <v>6</v>
      </c>
      <c r="S30" s="68" t="str">
        <f>IF(ISNA(VLOOKUP($E30,'CWG MO'!$A$17:$I$92,9,FALSE))=TRUE,"0",VLOOKUP($E30,'CWG MO'!$A$17:$I$92,9,FALSE))</f>
        <v>0</v>
      </c>
      <c r="T30" s="178" t="str">
        <f>IF(ISNA(VLOOKUP($E30,'CWG DM'!$A$17:$I$92,9,FALSE))=TRUE,"0",VLOOKUP($E30,'CWG DM'!$A$17:$I$92,9,FALSE))</f>
        <v>0</v>
      </c>
      <c r="U30" s="303">
        <f>IF(ISNA(VLOOKUP($E30,'TT Prov CF MO'!$A$17:$I$92,9,FALSE))=TRUE,"0",VLOOKUP($E30,'TT Prov CF MO'!$A$17:$I$92,9,FALSE))</f>
        <v>6</v>
      </c>
      <c r="V30" s="303">
        <f>IF(ISNA(VLOOKUP($E30,'TT Prov CF DM'!$A$17:$I$92,9,FALSE))=TRUE,"0",VLOOKUP($E30,'TT Prov CF DM'!$A$17:$I$92,9,FALSE))</f>
        <v>4</v>
      </c>
      <c r="W30" s="68" t="str">
        <f>IF(ISNA(VLOOKUP($E30,'NorAm VSC MO'!$A$17:$I$92,9,FALSE))=TRUE,"0",VLOOKUP($E30,'NorAm VSC MO'!$A$17:$I$92,9,FALSE))</f>
        <v>0</v>
      </c>
      <c r="X30" s="68" t="str">
        <f>IF(ISNA(VLOOKUP($E30,'NorAm VSC DM'!$A$17:$I$92,9,FALSE))=TRUE,"0",VLOOKUP($E30,'NorAm VSC DM'!$A$17:$I$92,9,FALSE))</f>
        <v>0</v>
      </c>
      <c r="Y30" s="68" t="str">
        <f>IF(ISNA(VLOOKUP($E30,'NA Stratton MO'!$A$17:$I$92,9,FALSE))=TRUE,"0",VLOOKUP($E30,'NA Stratton MO'!$A$17:$I$92,9,FALSE))</f>
        <v>0</v>
      </c>
      <c r="Z30" s="68" t="str">
        <f>IF(ISNA(VLOOKUP($E30,'NA Stratton DM'!$A$17:$I$92,9,FALSE))=TRUE,"0",VLOOKUP($E30,'NA Stratton DM'!$A$17:$I$92,9,FALSE))</f>
        <v>0</v>
      </c>
      <c r="AA30" s="266">
        <f>IF(ISNA(VLOOKUP($E30,'JrNats MO'!$A$17:$I$95,9,FALSE))=TRUE,"0",VLOOKUP($E30,'JrNats MO'!$A$17:$I$95,9,FALSE))</f>
        <v>61</v>
      </c>
      <c r="AB30" s="257" t="str">
        <f>IF(ISNA(VLOOKUP($E30,'CC Caledon MO'!$A$17:$I$92,9,FALSE))=TRUE,"0",VLOOKUP($E30,'CC Caledon MO'!$A$17:$I$92,9,FALSE))</f>
        <v>0</v>
      </c>
      <c r="AC30" s="257" t="str">
        <f>IF(ISNA(VLOOKUP($E30,'CC Caledon DM'!$A$17:$I$93,9,FALSE))=TRUE,"0",VLOOKUP($E30,'CC Caledon DM'!$A$17:$I$93,9,FALSE))</f>
        <v>0</v>
      </c>
      <c r="AD30" s="257" t="str">
        <f>IF(ISNA(VLOOKUP($E30,'SrNats VSC MO'!$A$17:$I$92,9,FALSE))=TRUE,"0",VLOOKUP($E30,'SrNats VSC MO'!$A$17:$I$92,9,FALSE))</f>
        <v>0</v>
      </c>
      <c r="AE30" s="257" t="str">
        <f>IF(ISNA(VLOOKUP($E30,'SrNats VSC DM'!$A$17:$I$93,9,FALSE))=TRUE,"0",VLOOKUP($E30,'SrNats VSC DM'!$A$17:$I$93,9,FALSE))</f>
        <v>0</v>
      </c>
      <c r="AF30" s="68"/>
      <c r="AG30" s="68"/>
      <c r="AH30" s="68"/>
      <c r="AI30" s="68"/>
      <c r="AJ30" s="68"/>
      <c r="AK30" s="68"/>
      <c r="AL30" s="68"/>
      <c r="AM30" s="68"/>
      <c r="AN30" s="68"/>
    </row>
    <row r="31" spans="1:40" ht="19" customHeight="1" x14ac:dyDescent="0.15">
      <c r="A31" s="214" t="s">
        <v>109</v>
      </c>
      <c r="B31" s="215">
        <v>2008</v>
      </c>
      <c r="C31" s="304" t="s">
        <v>256</v>
      </c>
      <c r="D31" s="216" t="s">
        <v>39</v>
      </c>
      <c r="E31" s="217" t="s">
        <v>89</v>
      </c>
      <c r="F31" s="58" t="str">
        <f>IF(ISNA(VLOOKUP($E31,'Ontario Rankings'!$E$6:$M$66,3,FALSE))=TRUE,"0",VLOOKUP($E31,'Ontario Rankings'!$E$6:$M$66,3,FALSE))</f>
        <v>0</v>
      </c>
      <c r="G31" s="247" t="str">
        <f>IF(ISNA(VLOOKUP($E31,'FIS Apex MO-1'!$A$17:$I$95,9,FALSE))=TRUE,"0",VLOOKUP($E31,'FIS Apex MO-1'!$A$17:$I$95,9,FALSE))</f>
        <v>0</v>
      </c>
      <c r="H31" s="247" t="str">
        <f>IF(ISNA(VLOOKUP($E31,'FIS Apex MO-2'!$A$17:$I$92,9,FALSE))=TRUE,"0",VLOOKUP($E31,'FIS Apex MO-2'!$A$17:$I$92,9,FALSE))</f>
        <v>0</v>
      </c>
      <c r="I31" s="68" t="str">
        <f>IF(ISNA(VLOOKUP($E31,'NorAm Apex MO'!$A$17:$I$92,9,FALSE))=TRUE,"0",VLOOKUP($E31,'NorAm Apex MO'!$A$17:$I$92,9,FALSE))</f>
        <v>0</v>
      </c>
      <c r="J31" s="68" t="str">
        <f>IF(ISNA(VLOOKUP($E31,'NorAm Apex DM'!$A$17:$I$92,9,FALSE))=TRUE,"0",VLOOKUP($E31,'NorAm Apex DM'!$A$17:$I$92,9,FALSE))</f>
        <v>0</v>
      </c>
      <c r="K31" s="312">
        <f>IF(ISNA(VLOOKUP($E31,'TT BV1'!$A$17:$I$92,9,FALSE))=TRUE,"0",VLOOKUP($E31,'TT BV1'!$A$17:$I$92,9,FALSE))</f>
        <v>12</v>
      </c>
      <c r="L31" s="247" t="str">
        <f>IF(ISNA(VLOOKUP($E31,'CC Canyon MO'!$A$17:$I$92,9,FALSE))=TRUE,"0",VLOOKUP($E31,'CC Canyon MO'!$A$17:$I$92,9,FALSE))</f>
        <v>0</v>
      </c>
      <c r="M31" s="247" t="str">
        <f>IF(ISNA(VLOOKUP($E31,'CC Canyon DM'!$A$17:$I$81,9,FALSE))=TRUE,"0",VLOOKUP($E31,'CC Canyon DM'!$A$17:$I$81,9,FALSE))</f>
        <v>0</v>
      </c>
      <c r="N31" s="303">
        <f>IF(ISNA(VLOOKUP($E31,'TT BV2'!$A$17:$I$92,9,FALSE))=TRUE,"0",VLOOKUP($E31,'TT BV2'!$A$17:$I$92,9,FALSE))</f>
        <v>9</v>
      </c>
      <c r="O31" s="303">
        <f>IF(ISNA(VLOOKUP($E31,'TT BV3'!$A$17:$I$92,9,FALSE))=TRUE,"0",VLOOKUP($E31,'TT BV3'!$A$17:$I$92,9,FALSE))</f>
        <v>6</v>
      </c>
      <c r="P31" s="68" t="str">
        <f>IF(ISNA(VLOOKUP($E31,'NorAm Deer Valley MO'!$A$17:$I$92,9,FALSE))=TRUE,"0",VLOOKUP($E31,'NorAm Deer Valley MO'!$A$17:$I$92,9,FALSE))</f>
        <v>0</v>
      </c>
      <c r="Q31" s="68" t="str">
        <f>IF(ISNA(VLOOKUP($E31,'NorAm Deer Valley DM'!$A$17:$I$92,9,FALSE))=TRUE,"0",VLOOKUP($E31,'NorAm Deer Valley DM'!$A$17:$I$92,9,FALSE))</f>
        <v>0</v>
      </c>
      <c r="R31" s="303">
        <f>IF(ISNA(VLOOKUP($E31,'TT Camp Fortune'!$A$17:$I$92,9,FALSE))=TRUE,"0",VLOOKUP($E31,'TT Camp Fortune'!$A$17:$I$92,9,FALSE))</f>
        <v>9</v>
      </c>
      <c r="S31" s="68" t="str">
        <f>IF(ISNA(VLOOKUP($E31,'CWG MO'!$A$17:$I$92,9,FALSE))=TRUE,"0",VLOOKUP($E31,'CWG MO'!$A$17:$I$92,9,FALSE))</f>
        <v>0</v>
      </c>
      <c r="T31" s="178" t="str">
        <f>IF(ISNA(VLOOKUP($E31,'CWG DM'!$A$17:$I$92,9,FALSE))=TRUE,"0",VLOOKUP($E31,'CWG DM'!$A$17:$I$92,9,FALSE))</f>
        <v>0</v>
      </c>
      <c r="U31" s="312">
        <f>IF(ISNA(VLOOKUP($E31,'TT Prov CF MO'!$A$17:$I$92,9,FALSE))=TRUE,"0",VLOOKUP($E31,'TT Prov CF MO'!$A$17:$I$92,9,FALSE))</f>
        <v>12</v>
      </c>
      <c r="V31" s="68">
        <f>IF(ISNA(VLOOKUP($E31,'TT Prov CF DM'!$A$17:$I$92,9,FALSE))=TRUE,"0",VLOOKUP($E31,'TT Prov CF DM'!$A$17:$I$92,9,FALSE))</f>
        <v>8</v>
      </c>
      <c r="W31" s="68" t="str">
        <f>IF(ISNA(VLOOKUP($E31,'NorAm VSC MO'!$A$17:$I$92,9,FALSE))=TRUE,"0",VLOOKUP($E31,'NorAm VSC MO'!$A$17:$I$92,9,FALSE))</f>
        <v>0</v>
      </c>
      <c r="X31" s="68" t="str">
        <f>IF(ISNA(VLOOKUP($E31,'NorAm VSC DM'!$A$17:$I$92,9,FALSE))=TRUE,"0",VLOOKUP($E31,'NorAm VSC DM'!$A$17:$I$92,9,FALSE))</f>
        <v>0</v>
      </c>
      <c r="Y31" s="68" t="str">
        <f>IF(ISNA(VLOOKUP($E31,'NA Stratton MO'!$A$17:$I$92,9,FALSE))=TRUE,"0",VLOOKUP($E31,'NA Stratton MO'!$A$17:$I$92,9,FALSE))</f>
        <v>0</v>
      </c>
      <c r="Z31" s="68" t="str">
        <f>IF(ISNA(VLOOKUP($E31,'NA Stratton DM'!$A$17:$I$92,9,FALSE))=TRUE,"0",VLOOKUP($E31,'NA Stratton DM'!$A$17:$I$92,9,FALSE))</f>
        <v>0</v>
      </c>
      <c r="AA31" s="266" t="str">
        <f>IF(ISNA(VLOOKUP($E31,'JrNats MO'!$A$17:$I$95,9,FALSE))=TRUE,"0",VLOOKUP($E31,'JrNats MO'!$A$17:$I$95,9,FALSE))</f>
        <v>0</v>
      </c>
      <c r="AB31" s="257" t="str">
        <f>IF(ISNA(VLOOKUP($E31,'CC Caledon MO'!$A$17:$I$92,9,FALSE))=TRUE,"0",VLOOKUP($E31,'CC Caledon MO'!$A$17:$I$92,9,FALSE))</f>
        <v>0</v>
      </c>
      <c r="AC31" s="257" t="str">
        <f>IF(ISNA(VLOOKUP($E31,'CC Caledon DM'!$A$17:$I$93,9,FALSE))=TRUE,"0",VLOOKUP($E31,'CC Caledon DM'!$A$17:$I$93,9,FALSE))</f>
        <v>0</v>
      </c>
      <c r="AD31" s="257" t="str">
        <f>IF(ISNA(VLOOKUP($E31,'SrNats VSC MO'!$A$17:$I$92,9,FALSE))=TRUE,"0",VLOOKUP($E31,'SrNats VSC MO'!$A$17:$I$92,9,FALSE))</f>
        <v>0</v>
      </c>
      <c r="AE31" s="257" t="str">
        <f>IF(ISNA(VLOOKUP($E31,'SrNats VSC DM'!$A$17:$I$93,9,FALSE))=TRUE,"0",VLOOKUP($E31,'SrNats VSC DM'!$A$17:$I$93,9,FALSE))</f>
        <v>0</v>
      </c>
      <c r="AF31" s="68"/>
      <c r="AG31" s="68"/>
      <c r="AH31" s="68"/>
      <c r="AI31" s="68"/>
      <c r="AJ31" s="68"/>
      <c r="AK31" s="68"/>
      <c r="AL31" s="68"/>
      <c r="AM31" s="68"/>
      <c r="AN31" s="68"/>
    </row>
    <row r="32" spans="1:40" ht="19" customHeight="1" x14ac:dyDescent="0.15">
      <c r="A32" s="221" t="s">
        <v>110</v>
      </c>
      <c r="B32" s="222">
        <v>2010</v>
      </c>
      <c r="C32" s="222" t="s">
        <v>257</v>
      </c>
      <c r="D32" s="223" t="s">
        <v>111</v>
      </c>
      <c r="E32" s="232" t="s">
        <v>96</v>
      </c>
      <c r="F32" s="58" t="str">
        <f>IF(ISNA(VLOOKUP($E32,'Ontario Rankings'!$E$6:$M$66,3,FALSE))=TRUE,"0",VLOOKUP($E32,'Ontario Rankings'!$E$6:$M$66,3,FALSE))</f>
        <v>0</v>
      </c>
      <c r="G32" s="247" t="str">
        <f>IF(ISNA(VLOOKUP($E32,'FIS Apex MO-1'!$A$17:$I$95,9,FALSE))=TRUE,"0",VLOOKUP($E32,'FIS Apex MO-1'!$A$17:$I$95,9,FALSE))</f>
        <v>0</v>
      </c>
      <c r="H32" s="247" t="str">
        <f>IF(ISNA(VLOOKUP($E32,'FIS Apex MO-2'!$A$17:$I$92,9,FALSE))=TRUE,"0",VLOOKUP($E32,'FIS Apex MO-2'!$A$17:$I$92,9,FALSE))</f>
        <v>0</v>
      </c>
      <c r="I32" s="68" t="str">
        <f>IF(ISNA(VLOOKUP($E32,'NorAm Apex MO'!$A$17:$I$92,9,FALSE))=TRUE,"0",VLOOKUP($E32,'NorAm Apex MO'!$A$17:$I$92,9,FALSE))</f>
        <v>0</v>
      </c>
      <c r="J32" s="68" t="str">
        <f>IF(ISNA(VLOOKUP($E32,'NorAm Apex DM'!$A$17:$I$92,9,FALSE))=TRUE,"0",VLOOKUP($E32,'NorAm Apex DM'!$A$17:$I$92,9,FALSE))</f>
        <v>0</v>
      </c>
      <c r="K32" s="68">
        <f>IF(ISNA(VLOOKUP($E32,'TT BV1'!$A$17:$I$92,9,FALSE))=TRUE,"0",VLOOKUP($E32,'TT BV1'!$A$17:$I$92,9,FALSE))</f>
        <v>20</v>
      </c>
      <c r="L32" s="247" t="str">
        <f>IF(ISNA(VLOOKUP($E32,'CC Canyon MO'!$A$17:$I$92,9,FALSE))=TRUE,"0",VLOOKUP($E32,'CC Canyon MO'!$A$17:$I$92,9,FALSE))</f>
        <v>0</v>
      </c>
      <c r="M32" s="247" t="str">
        <f>IF(ISNA(VLOOKUP($E32,'CC Canyon DM'!$A$17:$I$81,9,FALSE))=TRUE,"0",VLOOKUP($E32,'CC Canyon DM'!$A$17:$I$81,9,FALSE))</f>
        <v>0</v>
      </c>
      <c r="N32" s="312">
        <f>IF(ISNA(VLOOKUP($E32,'TT BV2'!$A$17:$I$92,9,FALSE))=TRUE,"0",VLOOKUP($E32,'TT BV2'!$A$17:$I$92,9,FALSE))</f>
        <v>14</v>
      </c>
      <c r="O32" s="68">
        <f>IF(ISNA(VLOOKUP($E32,'TT BV3'!$A$17:$I$92,9,FALSE))=TRUE,"0",VLOOKUP($E32,'TT BV3'!$A$17:$I$92,9,FALSE))</f>
        <v>16</v>
      </c>
      <c r="P32" s="68" t="str">
        <f>IF(ISNA(VLOOKUP($E32,'NorAm Deer Valley MO'!$A$17:$I$92,9,FALSE))=TRUE,"0",VLOOKUP($E32,'NorAm Deer Valley MO'!$A$17:$I$92,9,FALSE))</f>
        <v>0</v>
      </c>
      <c r="Q32" s="68" t="str">
        <f>IF(ISNA(VLOOKUP($E32,'NorAm Deer Valley DM'!$A$17:$I$92,9,FALSE))=TRUE,"0",VLOOKUP($E32,'NorAm Deer Valley DM'!$A$17:$I$92,9,FALSE))</f>
        <v>0</v>
      </c>
      <c r="R32" s="312">
        <f>IF(ISNA(VLOOKUP($E32,'TT Camp Fortune'!$A$17:$I$92,9,FALSE))=TRUE,"0",VLOOKUP($E32,'TT Camp Fortune'!$A$17:$I$92,9,FALSE))</f>
        <v>13</v>
      </c>
      <c r="S32" s="68" t="str">
        <f>IF(ISNA(VLOOKUP($E32,'CWG MO'!$A$17:$I$92,9,FALSE))=TRUE,"0",VLOOKUP($E32,'CWG MO'!$A$17:$I$92,9,FALSE))</f>
        <v>0</v>
      </c>
      <c r="T32" s="178" t="str">
        <f>IF(ISNA(VLOOKUP($E32,'CWG DM'!$A$17:$I$92,9,FALSE))=TRUE,"0",VLOOKUP($E32,'CWG DM'!$A$17:$I$92,9,FALSE))</f>
        <v>0</v>
      </c>
      <c r="U32" s="312">
        <f>IF(ISNA(VLOOKUP($E32,'TT Prov CF MO'!$A$17:$I$92,9,FALSE))=TRUE,"0",VLOOKUP($E32,'TT Prov CF MO'!$A$17:$I$92,9,FALSE))</f>
        <v>14</v>
      </c>
      <c r="V32" s="68" t="str">
        <f>IF(ISNA(VLOOKUP($E32,'TT Prov CF DM'!$A$17:$I$92,9,FALSE))=TRUE,"0",VLOOKUP($E32,'TT Prov CF DM'!$A$17:$I$92,9,FALSE))</f>
        <v>0</v>
      </c>
      <c r="W32" s="68" t="str">
        <f>IF(ISNA(VLOOKUP($E32,'NorAm VSC MO'!$A$17:$I$92,9,FALSE))=TRUE,"0",VLOOKUP($E32,'NorAm VSC MO'!$A$17:$I$92,9,FALSE))</f>
        <v>0</v>
      </c>
      <c r="X32" s="68" t="str">
        <f>IF(ISNA(VLOOKUP($E32,'NorAm VSC DM'!$A$17:$I$92,9,FALSE))=TRUE,"0",VLOOKUP($E32,'NorAm VSC DM'!$A$17:$I$92,9,FALSE))</f>
        <v>0</v>
      </c>
      <c r="Y32" s="68" t="str">
        <f>IF(ISNA(VLOOKUP($E32,'NA Stratton MO'!$A$17:$I$92,9,FALSE))=TRUE,"0",VLOOKUP($E32,'NA Stratton MO'!$A$17:$I$92,9,FALSE))</f>
        <v>0</v>
      </c>
      <c r="Z32" s="68" t="str">
        <f>IF(ISNA(VLOOKUP($E32,'NA Stratton DM'!$A$17:$I$92,9,FALSE))=TRUE,"0",VLOOKUP($E32,'NA Stratton DM'!$A$17:$I$92,9,FALSE))</f>
        <v>0</v>
      </c>
      <c r="AA32" s="266">
        <f>IF(ISNA(VLOOKUP($E32,'JrNats MO'!$A$17:$I$95,9,FALSE))=TRUE,"0",VLOOKUP($E32,'JrNats MO'!$A$17:$I$95,9,FALSE))</f>
        <v>55</v>
      </c>
      <c r="AB32" s="257" t="str">
        <f>IF(ISNA(VLOOKUP($E32,'CC Caledon MO'!$A$17:$I$92,9,FALSE))=TRUE,"0",VLOOKUP($E32,'CC Caledon MO'!$A$17:$I$92,9,FALSE))</f>
        <v>0</v>
      </c>
      <c r="AC32" s="257" t="str">
        <f>IF(ISNA(VLOOKUP($E32,'CC Caledon DM'!$A$17:$I$93,9,FALSE))=TRUE,"0",VLOOKUP($E32,'CC Caledon DM'!$A$17:$I$93,9,FALSE))</f>
        <v>0</v>
      </c>
      <c r="AD32" s="257" t="str">
        <f>IF(ISNA(VLOOKUP($E32,'SrNats VSC MO'!$A$17:$I$92,9,FALSE))=TRUE,"0",VLOOKUP($E32,'SrNats VSC MO'!$A$17:$I$92,9,FALSE))</f>
        <v>0</v>
      </c>
      <c r="AE32" s="257" t="str">
        <f>IF(ISNA(VLOOKUP($E32,'SrNats VSC DM'!$A$17:$I$93,9,FALSE))=TRUE,"0",VLOOKUP($E32,'SrNats VSC DM'!$A$17:$I$93,9,FALSE))</f>
        <v>0</v>
      </c>
      <c r="AF32" s="68"/>
      <c r="AG32" s="68"/>
      <c r="AH32" s="68"/>
      <c r="AI32" s="68"/>
      <c r="AJ32" s="68"/>
      <c r="AK32" s="68"/>
      <c r="AL32" s="68"/>
      <c r="AM32" s="68"/>
      <c r="AN32" s="68"/>
    </row>
    <row r="33" spans="1:40" ht="19" customHeight="1" x14ac:dyDescent="0.15">
      <c r="A33" s="72" t="s">
        <v>109</v>
      </c>
      <c r="B33" s="188">
        <v>2009</v>
      </c>
      <c r="C33" s="188" t="s">
        <v>252</v>
      </c>
      <c r="D33" s="172" t="s">
        <v>39</v>
      </c>
      <c r="E33" s="90" t="s">
        <v>101</v>
      </c>
      <c r="F33" s="58">
        <f>IF(ISNA(VLOOKUP($E33,'Ontario Rankings'!$E$6:$M$66,3,FALSE))=TRUE,"0",VLOOKUP($E33,'Ontario Rankings'!$E$6:$M$66,3,FALSE))</f>
        <v>18</v>
      </c>
      <c r="G33" s="247" t="str">
        <f>IF(ISNA(VLOOKUP($E33,'FIS Apex MO-1'!$A$17:$I$95,9,FALSE))=TRUE,"0",VLOOKUP($E33,'FIS Apex MO-1'!$A$17:$I$95,9,FALSE))</f>
        <v>0</v>
      </c>
      <c r="H33" s="247" t="str">
        <f>IF(ISNA(VLOOKUP($E33,'FIS Apex MO-2'!$A$17:$I$92,9,FALSE))=TRUE,"0",VLOOKUP($E33,'FIS Apex MO-2'!$A$17:$I$92,9,FALSE))</f>
        <v>0</v>
      </c>
      <c r="I33" s="68" t="str">
        <f>IF(ISNA(VLOOKUP($E33,'NorAm Apex MO'!$A$17:$I$92,9,FALSE))=TRUE,"0",VLOOKUP($E33,'NorAm Apex MO'!$A$17:$I$92,9,FALSE))</f>
        <v>0</v>
      </c>
      <c r="J33" s="68" t="str">
        <f>IF(ISNA(VLOOKUP($E33,'NorAm Apex DM'!$A$17:$I$92,9,FALSE))=TRUE,"0",VLOOKUP($E33,'NorAm Apex DM'!$A$17:$I$92,9,FALSE))</f>
        <v>0</v>
      </c>
      <c r="K33" s="68">
        <f>IF(ISNA(VLOOKUP($E33,'TT BV1'!$A$17:$I$92,9,FALSE))=TRUE,"0",VLOOKUP($E33,'TT BV1'!$A$17:$I$92,9,FALSE))</f>
        <v>24</v>
      </c>
      <c r="L33" s="247" t="str">
        <f>IF(ISNA(VLOOKUP($E33,'CC Canyon MO'!$A$17:$I$92,9,FALSE))=TRUE,"0",VLOOKUP($E33,'CC Canyon MO'!$A$17:$I$92,9,FALSE))</f>
        <v>0</v>
      </c>
      <c r="M33" s="247" t="str">
        <f>IF(ISNA(VLOOKUP($E33,'CC Canyon DM'!$A$17:$I$81,9,FALSE))=TRUE,"0",VLOOKUP($E33,'CC Canyon DM'!$A$17:$I$81,9,FALSE))</f>
        <v>0</v>
      </c>
      <c r="N33" s="68">
        <f>IF(ISNA(VLOOKUP($E33,'TT BV2'!$A$17:$I$92,9,FALSE))=TRUE,"0",VLOOKUP($E33,'TT BV2'!$A$17:$I$92,9,FALSE))</f>
        <v>16</v>
      </c>
      <c r="O33" s="68">
        <f>IF(ISNA(VLOOKUP($E33,'TT BV3'!$A$17:$I$92,9,FALSE))=TRUE,"0",VLOOKUP($E33,'TT BV3'!$A$17:$I$92,9,FALSE))</f>
        <v>19</v>
      </c>
      <c r="P33" s="68" t="str">
        <f>IF(ISNA(VLOOKUP($E33,'NorAm Deer Valley MO'!$A$17:$I$92,9,FALSE))=TRUE,"0",VLOOKUP($E33,'NorAm Deer Valley MO'!$A$17:$I$92,9,FALSE))</f>
        <v>0</v>
      </c>
      <c r="Q33" s="68" t="str">
        <f>IF(ISNA(VLOOKUP($E33,'NorAm Deer Valley DM'!$A$17:$I$92,9,FALSE))=TRUE,"0",VLOOKUP($E33,'NorAm Deer Valley DM'!$A$17:$I$92,9,FALSE))</f>
        <v>0</v>
      </c>
      <c r="R33" s="68">
        <f>IF(ISNA(VLOOKUP($E33,'TT Camp Fortune'!$A$17:$I$92,9,FALSE))=TRUE,"0",VLOOKUP($E33,'TT Camp Fortune'!$A$17:$I$92,9,FALSE))</f>
        <v>16</v>
      </c>
      <c r="S33" s="68" t="str">
        <f>IF(ISNA(VLOOKUP($E33,'CWG MO'!$A$17:$I$92,9,FALSE))=TRUE,"0",VLOOKUP($E33,'CWG MO'!$A$17:$I$92,9,FALSE))</f>
        <v>0</v>
      </c>
      <c r="T33" s="178" t="str">
        <f>IF(ISNA(VLOOKUP($E33,'CWG DM'!$A$17:$I$92,9,FALSE))=TRUE,"0",VLOOKUP($E33,'CWG DM'!$A$17:$I$92,9,FALSE))</f>
        <v>0</v>
      </c>
      <c r="U33" s="68">
        <f>IF(ISNA(VLOOKUP($E33,'TT Prov CF MO'!$A$17:$I$92,9,FALSE))=TRUE,"0",VLOOKUP($E33,'TT Prov CF MO'!$A$17:$I$92,9,FALSE))</f>
        <v>17</v>
      </c>
      <c r="V33" s="68">
        <f>IF(ISNA(VLOOKUP($E33,'TT Prov CF DM'!$A$17:$I$92,9,FALSE))=TRUE,"0",VLOOKUP($E33,'TT Prov CF DM'!$A$17:$I$92,9,FALSE))</f>
        <v>14</v>
      </c>
      <c r="W33" s="68" t="str">
        <f>IF(ISNA(VLOOKUP($E33,'NorAm VSC MO'!$A$17:$I$92,9,FALSE))=TRUE,"0",VLOOKUP($E33,'NorAm VSC MO'!$A$17:$I$92,9,FALSE))</f>
        <v>0</v>
      </c>
      <c r="X33" s="68" t="str">
        <f>IF(ISNA(VLOOKUP($E33,'NorAm VSC DM'!$A$17:$I$92,9,FALSE))=TRUE,"0",VLOOKUP($E33,'NorAm VSC DM'!$A$17:$I$92,9,FALSE))</f>
        <v>0</v>
      </c>
      <c r="Y33" s="68" t="str">
        <f>IF(ISNA(VLOOKUP($E33,'NA Stratton MO'!$A$17:$I$92,9,FALSE))=TRUE,"0",VLOOKUP($E33,'NA Stratton MO'!$A$17:$I$92,9,FALSE))</f>
        <v>0</v>
      </c>
      <c r="Z33" s="68" t="str">
        <f>IF(ISNA(VLOOKUP($E33,'NA Stratton DM'!$A$17:$I$92,9,FALSE))=TRUE,"0",VLOOKUP($E33,'NA Stratton DM'!$A$17:$I$92,9,FALSE))</f>
        <v>0</v>
      </c>
      <c r="AA33" s="266">
        <f>IF(ISNA(VLOOKUP($E33,'JrNats MO'!$A$17:$I$95,9,FALSE))=TRUE,"0",VLOOKUP($E33,'JrNats MO'!$A$17:$I$95,9,FALSE))</f>
        <v>56</v>
      </c>
      <c r="AB33" s="257" t="str">
        <f>IF(ISNA(VLOOKUP($E33,'CC Caledon MO'!$A$17:$I$92,9,FALSE))=TRUE,"0",VLOOKUP($E33,'CC Caledon MO'!$A$17:$I$92,9,FALSE))</f>
        <v>0</v>
      </c>
      <c r="AC33" s="257" t="str">
        <f>IF(ISNA(VLOOKUP($E33,'CC Caledon DM'!$A$17:$I$93,9,FALSE))=TRUE,"0",VLOOKUP($E33,'CC Caledon DM'!$A$17:$I$93,9,FALSE))</f>
        <v>0</v>
      </c>
      <c r="AD33" s="257" t="str">
        <f>IF(ISNA(VLOOKUP($E33,'SrNats VSC MO'!$A$17:$I$92,9,FALSE))=TRUE,"0",VLOOKUP($E33,'SrNats VSC MO'!$A$17:$I$92,9,FALSE))</f>
        <v>0</v>
      </c>
      <c r="AE33" s="257" t="str">
        <f>IF(ISNA(VLOOKUP($E33,'SrNats VSC DM'!$A$17:$I$93,9,FALSE))=TRUE,"0",VLOOKUP($E33,'SrNats VSC DM'!$A$17:$I$93,9,FALSE))</f>
        <v>0</v>
      </c>
      <c r="AF33" s="68"/>
      <c r="AG33" s="68"/>
      <c r="AH33" s="68"/>
      <c r="AI33" s="68"/>
      <c r="AJ33" s="68"/>
      <c r="AK33" s="68"/>
      <c r="AL33" s="68"/>
      <c r="AM33" s="68"/>
      <c r="AN33" s="68"/>
    </row>
    <row r="34" spans="1:40" ht="19" customHeight="1" x14ac:dyDescent="0.15">
      <c r="A34" s="72" t="s">
        <v>109</v>
      </c>
      <c r="B34" s="188">
        <v>2010</v>
      </c>
      <c r="C34" s="188" t="s">
        <v>252</v>
      </c>
      <c r="D34" s="172" t="s">
        <v>111</v>
      </c>
      <c r="E34" s="64" t="s">
        <v>99</v>
      </c>
      <c r="F34" s="58">
        <f>IF(ISNA(VLOOKUP($E34,'Ontario Rankings'!$E$6:$M$66,3,FALSE))=TRUE,"0",VLOOKUP($E34,'Ontario Rankings'!$E$6:$M$66,3,FALSE))</f>
        <v>19</v>
      </c>
      <c r="G34" s="247" t="str">
        <f>IF(ISNA(VLOOKUP($E34,'FIS Apex MO-1'!$A$17:$I$95,9,FALSE))=TRUE,"0",VLOOKUP($E34,'FIS Apex MO-1'!$A$17:$I$95,9,FALSE))</f>
        <v>0</v>
      </c>
      <c r="H34" s="247" t="str">
        <f>IF(ISNA(VLOOKUP($E34,'FIS Apex MO-2'!$A$17:$I$92,9,FALSE))=TRUE,"0",VLOOKUP($E34,'FIS Apex MO-2'!$A$17:$I$92,9,FALSE))</f>
        <v>0</v>
      </c>
      <c r="I34" s="68" t="str">
        <f>IF(ISNA(VLOOKUP($E34,'NorAm Apex MO'!$A$17:$I$92,9,FALSE))=TRUE,"0",VLOOKUP($E34,'NorAm Apex MO'!$A$17:$I$92,9,FALSE))</f>
        <v>0</v>
      </c>
      <c r="J34" s="68" t="str">
        <f>IF(ISNA(VLOOKUP($E34,'NorAm Apex DM'!$A$17:$I$92,9,FALSE))=TRUE,"0",VLOOKUP($E34,'NorAm Apex DM'!$A$17:$I$92,9,FALSE))</f>
        <v>0</v>
      </c>
      <c r="K34" s="68">
        <f>IF(ISNA(VLOOKUP($E34,'TT BV1'!$A$17:$I$92,9,FALSE))=TRUE,"0",VLOOKUP($E34,'TT BV1'!$A$17:$I$92,9,FALSE))</f>
        <v>22</v>
      </c>
      <c r="L34" s="247" t="str">
        <f>IF(ISNA(VLOOKUP($E34,'CC Canyon MO'!$A$17:$I$92,9,FALSE))=TRUE,"0",VLOOKUP($E34,'CC Canyon MO'!$A$17:$I$92,9,FALSE))</f>
        <v>0</v>
      </c>
      <c r="M34" s="247" t="str">
        <f>IF(ISNA(VLOOKUP($E34,'CC Canyon DM'!$A$17:$I$81,9,FALSE))=TRUE,"0",VLOOKUP($E34,'CC Canyon DM'!$A$17:$I$81,9,FALSE))</f>
        <v>0</v>
      </c>
      <c r="N34" s="68">
        <f>IF(ISNA(VLOOKUP($E34,'TT BV2'!$A$17:$I$92,9,FALSE))=TRUE,"0",VLOOKUP($E34,'TT BV2'!$A$17:$I$92,9,FALSE))</f>
        <v>17</v>
      </c>
      <c r="O34" s="68">
        <f>IF(ISNA(VLOOKUP($E34,'TT BV3'!$A$17:$I$92,9,FALSE))=TRUE,"0",VLOOKUP($E34,'TT BV3'!$A$17:$I$92,9,FALSE))</f>
        <v>17</v>
      </c>
      <c r="P34" s="68" t="str">
        <f>IF(ISNA(VLOOKUP($E34,'NorAm Deer Valley MO'!$A$17:$I$92,9,FALSE))=TRUE,"0",VLOOKUP($E34,'NorAm Deer Valley MO'!$A$17:$I$92,9,FALSE))</f>
        <v>0</v>
      </c>
      <c r="Q34" s="68" t="str">
        <f>IF(ISNA(VLOOKUP($E34,'NorAm Deer Valley DM'!$A$17:$I$92,9,FALSE))=TRUE,"0",VLOOKUP($E34,'NorAm Deer Valley DM'!$A$17:$I$92,9,FALSE))</f>
        <v>0</v>
      </c>
      <c r="R34" s="68">
        <f>IF(ISNA(VLOOKUP($E34,'TT Camp Fortune'!$A$17:$I$92,9,FALSE))=TRUE,"0",VLOOKUP($E34,'TT Camp Fortune'!$A$17:$I$92,9,FALSE))</f>
        <v>17</v>
      </c>
      <c r="S34" s="68" t="str">
        <f>IF(ISNA(VLOOKUP($E34,'CWG MO'!$A$17:$I$92,9,FALSE))=TRUE,"0",VLOOKUP($E34,'CWG MO'!$A$17:$I$92,9,FALSE))</f>
        <v>0</v>
      </c>
      <c r="T34" s="178" t="str">
        <f>IF(ISNA(VLOOKUP($E34,'CWG DM'!$A$17:$I$92,9,FALSE))=TRUE,"0",VLOOKUP($E34,'CWG DM'!$A$17:$I$92,9,FALSE))</f>
        <v>0</v>
      </c>
      <c r="U34" s="68">
        <f>IF(ISNA(VLOOKUP($E34,'TT Prov CF MO'!$A$17:$I$92,9,FALSE))=TRUE,"0",VLOOKUP($E34,'TT Prov CF MO'!$A$17:$I$92,9,FALSE))</f>
        <v>18</v>
      </c>
      <c r="V34" s="68">
        <f>IF(ISNA(VLOOKUP($E34,'TT Prov CF DM'!$A$17:$I$92,9,FALSE))=TRUE,"0",VLOOKUP($E34,'TT Prov CF DM'!$A$17:$I$92,9,FALSE))</f>
        <v>17</v>
      </c>
      <c r="W34" s="68" t="str">
        <f>IF(ISNA(VLOOKUP($E34,'NorAm VSC MO'!$A$17:$I$92,9,FALSE))=TRUE,"0",VLOOKUP($E34,'NorAm VSC MO'!$A$17:$I$92,9,FALSE))</f>
        <v>0</v>
      </c>
      <c r="X34" s="68" t="str">
        <f>IF(ISNA(VLOOKUP($E34,'NorAm VSC DM'!$A$17:$I$92,9,FALSE))=TRUE,"0",VLOOKUP($E34,'NorAm VSC DM'!$A$17:$I$92,9,FALSE))</f>
        <v>0</v>
      </c>
      <c r="Y34" s="68" t="str">
        <f>IF(ISNA(VLOOKUP($E34,'NA Stratton MO'!$A$17:$I$92,9,FALSE))=TRUE,"0",VLOOKUP($E34,'NA Stratton MO'!$A$17:$I$92,9,FALSE))</f>
        <v>0</v>
      </c>
      <c r="Z34" s="68" t="str">
        <f>IF(ISNA(VLOOKUP($E34,'NA Stratton DM'!$A$17:$I$92,9,FALSE))=TRUE,"0",VLOOKUP($E34,'NA Stratton DM'!$A$17:$I$92,9,FALSE))</f>
        <v>0</v>
      </c>
      <c r="AA34" s="266">
        <f>IF(ISNA(VLOOKUP($E34,'JrNats MO'!$A$17:$I$95,9,FALSE))=TRUE,"0",VLOOKUP($E34,'JrNats MO'!$A$17:$I$95,9,FALSE))</f>
        <v>59</v>
      </c>
      <c r="AB34" s="257" t="str">
        <f>IF(ISNA(VLOOKUP($E34,'CC Caledon MO'!$A$17:$I$92,9,FALSE))=TRUE,"0",VLOOKUP($E34,'CC Caledon MO'!$A$17:$I$92,9,FALSE))</f>
        <v>0</v>
      </c>
      <c r="AC34" s="257" t="str">
        <f>IF(ISNA(VLOOKUP($E34,'CC Caledon DM'!$A$17:$I$93,9,FALSE))=TRUE,"0",VLOOKUP($E34,'CC Caledon DM'!$A$17:$I$93,9,FALSE))</f>
        <v>0</v>
      </c>
      <c r="AD34" s="257" t="str">
        <f>IF(ISNA(VLOOKUP($E34,'SrNats VSC MO'!$A$17:$I$92,9,FALSE))=TRUE,"0",VLOOKUP($E34,'SrNats VSC MO'!$A$17:$I$92,9,FALSE))</f>
        <v>0</v>
      </c>
      <c r="AE34" s="257" t="str">
        <f>IF(ISNA(VLOOKUP($E34,'SrNats VSC DM'!$A$17:$I$93,9,FALSE))=TRUE,"0",VLOOKUP($E34,'SrNats VSC DM'!$A$17:$I$93,9,FALSE))</f>
        <v>0</v>
      </c>
      <c r="AF34" s="68"/>
      <c r="AG34" s="68"/>
      <c r="AH34" s="68"/>
      <c r="AI34" s="68"/>
      <c r="AJ34" s="68"/>
      <c r="AK34" s="68"/>
      <c r="AL34" s="68"/>
      <c r="AM34" s="68"/>
      <c r="AN34" s="68"/>
    </row>
    <row r="35" spans="1:40" ht="19" customHeight="1" x14ac:dyDescent="0.15">
      <c r="A35" s="72" t="s">
        <v>109</v>
      </c>
      <c r="B35" s="189">
        <v>2009</v>
      </c>
      <c r="C35" s="189" t="s">
        <v>252</v>
      </c>
      <c r="D35" s="165" t="s">
        <v>39</v>
      </c>
      <c r="E35" s="144" t="s">
        <v>128</v>
      </c>
      <c r="F35" s="58">
        <f>IF(ISNA(VLOOKUP($E35,'Ontario Rankings'!$E$6:$M$66,3,FALSE))=TRUE,"0",VLOOKUP($E35,'Ontario Rankings'!$E$6:$M$66,3,FALSE))</f>
        <v>20</v>
      </c>
      <c r="G35" s="247" t="str">
        <f>IF(ISNA(VLOOKUP($E35,'FIS Apex MO-1'!$A$17:$I$95,9,FALSE))=TRUE,"0",VLOOKUP($E35,'FIS Apex MO-1'!$A$17:$I$95,9,FALSE))</f>
        <v>0</v>
      </c>
      <c r="H35" s="247" t="str">
        <f>IF(ISNA(VLOOKUP($E35,'FIS Apex MO-2'!$A$17:$I$92,9,FALSE))=TRUE,"0",VLOOKUP($E35,'FIS Apex MO-2'!$A$17:$I$92,9,FALSE))</f>
        <v>0</v>
      </c>
      <c r="I35" s="68" t="str">
        <f>IF(ISNA(VLOOKUP($E35,'NorAm Apex MO'!$A$17:$I$92,9,FALSE))=TRUE,"0",VLOOKUP($E35,'NorAm Apex MO'!$A$17:$I$92,9,FALSE))</f>
        <v>0</v>
      </c>
      <c r="J35" s="68" t="str">
        <f>IF(ISNA(VLOOKUP($E35,'NorAm Apex DM'!$A$17:$I$92,9,FALSE))=TRUE,"0",VLOOKUP($E35,'NorAm Apex DM'!$A$17:$I$92,9,FALSE))</f>
        <v>0</v>
      </c>
      <c r="K35" s="68" t="str">
        <f>IF(ISNA(VLOOKUP($E35,'TT BV1'!$A$17:$I$92,9,FALSE))=TRUE,"0",VLOOKUP($E35,'TT BV1'!$A$17:$I$92,9,FALSE))</f>
        <v>0</v>
      </c>
      <c r="L35" s="247" t="str">
        <f>IF(ISNA(VLOOKUP($E35,'CC Canyon MO'!$A$17:$I$92,9,FALSE))=TRUE,"0",VLOOKUP($E35,'CC Canyon MO'!$A$17:$I$92,9,FALSE))</f>
        <v>0</v>
      </c>
      <c r="M35" s="247" t="str">
        <f>IF(ISNA(VLOOKUP($E35,'CC Canyon DM'!$A$17:$I$81,9,FALSE))=TRUE,"0",VLOOKUP($E35,'CC Canyon DM'!$A$17:$I$81,9,FALSE))</f>
        <v>0</v>
      </c>
      <c r="N35" s="68">
        <f>IF(ISNA(VLOOKUP($E35,'TT BV2'!$A$17:$I$92,9,FALSE))=TRUE,"0",VLOOKUP($E35,'TT BV2'!$A$17:$I$92,9,FALSE))</f>
        <v>19</v>
      </c>
      <c r="O35" s="68" t="str">
        <f>IF(ISNA(VLOOKUP($E35,'TT BV3'!$A$17:$I$92,9,FALSE))=TRUE,"0",VLOOKUP($E35,'TT BV3'!$A$17:$I$92,9,FALSE))</f>
        <v>0</v>
      </c>
      <c r="P35" s="68" t="str">
        <f>IF(ISNA(VLOOKUP($E35,'NorAm Deer Valley MO'!$A$17:$I$92,9,FALSE))=TRUE,"0",VLOOKUP($E35,'NorAm Deer Valley MO'!$A$17:$I$92,9,FALSE))</f>
        <v>0</v>
      </c>
      <c r="Q35" s="68" t="str">
        <f>IF(ISNA(VLOOKUP($E35,'NorAm Deer Valley DM'!$A$17:$I$92,9,FALSE))=TRUE,"0",VLOOKUP($E35,'NorAm Deer Valley DM'!$A$17:$I$92,9,FALSE))</f>
        <v>0</v>
      </c>
      <c r="R35" s="68">
        <f>IF(ISNA(VLOOKUP($E35,'TT Camp Fortune'!$A$17:$I$92,9,FALSE))=TRUE,"0",VLOOKUP($E35,'TT Camp Fortune'!$A$17:$I$92,9,FALSE))</f>
        <v>22</v>
      </c>
      <c r="S35" s="68" t="str">
        <f>IF(ISNA(VLOOKUP($E35,'CWG MO'!$A$17:$I$92,9,FALSE))=TRUE,"0",VLOOKUP($E35,'CWG MO'!$A$17:$I$92,9,FALSE))</f>
        <v>0</v>
      </c>
      <c r="T35" s="178" t="str">
        <f>IF(ISNA(VLOOKUP($E35,'CWG DM'!$A$17:$I$92,9,FALSE))=TRUE,"0",VLOOKUP($E35,'CWG DM'!$A$17:$I$92,9,FALSE))</f>
        <v>0</v>
      </c>
      <c r="U35" s="68">
        <f>IF(ISNA(VLOOKUP($E35,'TT Prov CF MO'!$A$17:$I$92,9,FALSE))=TRUE,"0",VLOOKUP($E35,'TT Prov CF MO'!$A$17:$I$92,9,FALSE))</f>
        <v>19</v>
      </c>
      <c r="V35" s="68">
        <f>IF(ISNA(VLOOKUP($E35,'TT Prov CF DM'!$A$17:$I$92,9,FALSE))=TRUE,"0",VLOOKUP($E35,'TT Prov CF DM'!$A$17:$I$92,9,FALSE))</f>
        <v>22</v>
      </c>
      <c r="W35" s="68" t="str">
        <f>IF(ISNA(VLOOKUP($E35,'NorAm VSC MO'!$A$17:$I$92,9,FALSE))=TRUE,"0",VLOOKUP($E35,'NorAm VSC MO'!$A$17:$I$92,9,FALSE))</f>
        <v>0</v>
      </c>
      <c r="X35" s="68" t="str">
        <f>IF(ISNA(VLOOKUP($E35,'NorAm VSC DM'!$A$17:$I$92,9,FALSE))=TRUE,"0",VLOOKUP($E35,'NorAm VSC DM'!$A$17:$I$92,9,FALSE))</f>
        <v>0</v>
      </c>
      <c r="Y35" s="68" t="str">
        <f>IF(ISNA(VLOOKUP($E35,'NA Stratton MO'!$A$17:$I$92,9,FALSE))=TRUE,"0",VLOOKUP($E35,'NA Stratton MO'!$A$17:$I$92,9,FALSE))</f>
        <v>0</v>
      </c>
      <c r="Z35" s="68" t="str">
        <f>IF(ISNA(VLOOKUP($E35,'NA Stratton DM'!$A$17:$I$92,9,FALSE))=TRUE,"0",VLOOKUP($E35,'NA Stratton DM'!$A$17:$I$92,9,FALSE))</f>
        <v>0</v>
      </c>
      <c r="AA35" s="266">
        <f>IF(ISNA(VLOOKUP($E35,'JrNats MO'!$A$17:$I$95,9,FALSE))=TRUE,"0",VLOOKUP($E35,'JrNats MO'!$A$17:$I$95,9,FALSE))</f>
        <v>60</v>
      </c>
      <c r="AB35" s="257" t="str">
        <f>IF(ISNA(VLOOKUP($E35,'CC Caledon MO'!$A$17:$I$92,9,FALSE))=TRUE,"0",VLOOKUP($E35,'CC Caledon MO'!$A$17:$I$92,9,FALSE))</f>
        <v>0</v>
      </c>
      <c r="AC35" s="257" t="str">
        <f>IF(ISNA(VLOOKUP($E35,'CC Caledon DM'!$A$17:$I$93,9,FALSE))=TRUE,"0",VLOOKUP($E35,'CC Caledon DM'!$A$17:$I$93,9,FALSE))</f>
        <v>0</v>
      </c>
      <c r="AD35" s="257" t="str">
        <f>IF(ISNA(VLOOKUP($E35,'SrNats VSC MO'!$A$17:$I$92,9,FALSE))=TRUE,"0",VLOOKUP($E35,'SrNats VSC MO'!$A$17:$I$92,9,FALSE))</f>
        <v>0</v>
      </c>
      <c r="AE35" s="257" t="str">
        <f>IF(ISNA(VLOOKUP($E35,'SrNats VSC DM'!$A$17:$I$93,9,FALSE))=TRUE,"0",VLOOKUP($E35,'SrNats VSC DM'!$A$17:$I$93,9,FALSE))</f>
        <v>0</v>
      </c>
      <c r="AF35" s="68"/>
      <c r="AG35" s="68"/>
      <c r="AH35" s="68"/>
      <c r="AI35" s="68"/>
      <c r="AJ35" s="68"/>
      <c r="AK35" s="68"/>
      <c r="AL35" s="68"/>
      <c r="AM35" s="68"/>
      <c r="AN35" s="68"/>
    </row>
    <row r="36" spans="1:40" ht="19" customHeight="1" x14ac:dyDescent="0.15">
      <c r="A36" s="72" t="s">
        <v>108</v>
      </c>
      <c r="B36" s="188">
        <v>2010</v>
      </c>
      <c r="C36" s="188" t="s">
        <v>252</v>
      </c>
      <c r="D36" s="172" t="s">
        <v>111</v>
      </c>
      <c r="E36" s="64" t="s">
        <v>103</v>
      </c>
      <c r="F36" s="58">
        <f>IF(ISNA(VLOOKUP($E36,'Ontario Rankings'!$E$6:$M$66,3,FALSE))=TRUE,"0",VLOOKUP($E36,'Ontario Rankings'!$E$6:$M$66,3,FALSE))</f>
        <v>21</v>
      </c>
      <c r="G36" s="247" t="str">
        <f>IF(ISNA(VLOOKUP($E36,'FIS Apex MO-1'!$A$17:$I$95,9,FALSE))=TRUE,"0",VLOOKUP($E36,'FIS Apex MO-1'!$A$17:$I$95,9,FALSE))</f>
        <v>0</v>
      </c>
      <c r="H36" s="247" t="str">
        <f>IF(ISNA(VLOOKUP($E36,'FIS Apex MO-2'!$A$17:$I$92,9,FALSE))=TRUE,"0",VLOOKUP($E36,'FIS Apex MO-2'!$A$17:$I$92,9,FALSE))</f>
        <v>0</v>
      </c>
      <c r="I36" s="68" t="str">
        <f>IF(ISNA(VLOOKUP($E36,'NorAm Apex MO'!$A$17:$I$92,9,FALSE))=TRUE,"0",VLOOKUP($E36,'NorAm Apex MO'!$A$17:$I$92,9,FALSE))</f>
        <v>0</v>
      </c>
      <c r="J36" s="68" t="str">
        <f>IF(ISNA(VLOOKUP($E36,'NorAm Apex DM'!$A$17:$I$92,9,FALSE))=TRUE,"0",VLOOKUP($E36,'NorAm Apex DM'!$A$17:$I$92,9,FALSE))</f>
        <v>0</v>
      </c>
      <c r="K36" s="68">
        <f>IF(ISNA(VLOOKUP($E36,'TT BV1'!$A$17:$I$92,9,FALSE))=TRUE,"0",VLOOKUP($E36,'TT BV1'!$A$17:$I$92,9,FALSE))</f>
        <v>26</v>
      </c>
      <c r="L36" s="247" t="str">
        <f>IF(ISNA(VLOOKUP($E36,'CC Canyon MO'!$A$17:$I$92,9,FALSE))=TRUE,"0",VLOOKUP($E36,'CC Canyon MO'!$A$17:$I$92,9,FALSE))</f>
        <v>0</v>
      </c>
      <c r="M36" s="247" t="str">
        <f>IF(ISNA(VLOOKUP($E36,'CC Canyon DM'!$A$17:$I$81,9,FALSE))=TRUE,"0",VLOOKUP($E36,'CC Canyon DM'!$A$17:$I$81,9,FALSE))</f>
        <v>0</v>
      </c>
      <c r="N36" s="68">
        <f>IF(ISNA(VLOOKUP($E36,'TT BV2'!$A$17:$I$92,9,FALSE))=TRUE,"0",VLOOKUP($E36,'TT BV2'!$A$17:$I$92,9,FALSE))</f>
        <v>20</v>
      </c>
      <c r="O36" s="68">
        <f>IF(ISNA(VLOOKUP($E36,'TT BV3'!$A$17:$I$92,9,FALSE))=TRUE,"0",VLOOKUP($E36,'TT BV3'!$A$17:$I$92,9,FALSE))</f>
        <v>18</v>
      </c>
      <c r="P36" s="68" t="str">
        <f>IF(ISNA(VLOOKUP($E36,'NorAm Deer Valley MO'!$A$17:$I$92,9,FALSE))=TRUE,"0",VLOOKUP($E36,'NorAm Deer Valley MO'!$A$17:$I$92,9,FALSE))</f>
        <v>0</v>
      </c>
      <c r="Q36" s="68" t="str">
        <f>IF(ISNA(VLOOKUP($E36,'NorAm Deer Valley DM'!$A$17:$I$92,9,FALSE))=TRUE,"0",VLOOKUP($E36,'NorAm Deer Valley DM'!$A$17:$I$92,9,FALSE))</f>
        <v>0</v>
      </c>
      <c r="R36" s="68" t="str">
        <f>IF(ISNA(VLOOKUP($E36,'TT Camp Fortune'!$A$17:$I$92,9,FALSE))=TRUE,"0",VLOOKUP($E36,'TT Camp Fortune'!$A$17:$I$92,9,FALSE))</f>
        <v>0</v>
      </c>
      <c r="S36" s="68" t="str">
        <f>IF(ISNA(VLOOKUP($E36,'CWG MO'!$A$17:$I$92,9,FALSE))=TRUE,"0",VLOOKUP($E36,'CWG MO'!$A$17:$I$92,9,FALSE))</f>
        <v>0</v>
      </c>
      <c r="T36" s="178" t="str">
        <f>IF(ISNA(VLOOKUP($E36,'CWG DM'!$A$17:$I$92,9,FALSE))=TRUE,"0",VLOOKUP($E36,'CWG DM'!$A$17:$I$92,9,FALSE))</f>
        <v>0</v>
      </c>
      <c r="U36" s="68" t="str">
        <f>IF(ISNA(VLOOKUP($E36,'TT Prov CF MO'!$A$17:$I$92,9,FALSE))=TRUE,"0",VLOOKUP($E36,'TT Prov CF MO'!$A$17:$I$92,9,FALSE))</f>
        <v>0</v>
      </c>
      <c r="V36" s="68" t="str">
        <f>IF(ISNA(VLOOKUP($E36,'TT Prov CF DM'!$A$17:$I$92,9,FALSE))=TRUE,"0",VLOOKUP($E36,'TT Prov CF DM'!$A$17:$I$92,9,FALSE))</f>
        <v>0</v>
      </c>
      <c r="W36" s="68" t="str">
        <f>IF(ISNA(VLOOKUP($E36,'NorAm VSC MO'!$A$17:$I$92,9,FALSE))=TRUE,"0",VLOOKUP($E36,'NorAm VSC MO'!$A$17:$I$92,9,FALSE))</f>
        <v>0</v>
      </c>
      <c r="X36" s="68" t="str">
        <f>IF(ISNA(VLOOKUP($E36,'NorAm VSC DM'!$A$17:$I$92,9,FALSE))=TRUE,"0",VLOOKUP($E36,'NorAm VSC DM'!$A$17:$I$92,9,FALSE))</f>
        <v>0</v>
      </c>
      <c r="Y36" s="68" t="str">
        <f>IF(ISNA(VLOOKUP($E36,'NA Stratton MO'!$A$17:$I$92,9,FALSE))=TRUE,"0",VLOOKUP($E36,'NA Stratton MO'!$A$17:$I$92,9,FALSE))</f>
        <v>0</v>
      </c>
      <c r="Z36" s="68" t="str">
        <f>IF(ISNA(VLOOKUP($E36,'NA Stratton DM'!$A$17:$I$92,9,FALSE))=TRUE,"0",VLOOKUP($E36,'NA Stratton DM'!$A$17:$I$92,9,FALSE))</f>
        <v>0</v>
      </c>
      <c r="AA36" s="266" t="str">
        <f>IF(ISNA(VLOOKUP($E36,'JrNats MO'!$A$17:$I$95,9,FALSE))=TRUE,"0",VLOOKUP($E36,'JrNats MO'!$A$17:$I$95,9,FALSE))</f>
        <v>0</v>
      </c>
      <c r="AB36" s="257" t="str">
        <f>IF(ISNA(VLOOKUP($E36,'CC Caledon MO'!$A$17:$I$92,9,FALSE))=TRUE,"0",VLOOKUP($E36,'CC Caledon MO'!$A$17:$I$92,9,FALSE))</f>
        <v>0</v>
      </c>
      <c r="AC36" s="257" t="str">
        <f>IF(ISNA(VLOOKUP($E36,'CC Caledon DM'!$A$17:$I$93,9,FALSE))=TRUE,"0",VLOOKUP($E36,'CC Caledon DM'!$A$17:$I$93,9,FALSE))</f>
        <v>0</v>
      </c>
      <c r="AD36" s="257" t="str">
        <f>IF(ISNA(VLOOKUP($E36,'SrNats VSC MO'!$A$17:$I$92,9,FALSE))=TRUE,"0",VLOOKUP($E36,'SrNats VSC MO'!$A$17:$I$92,9,FALSE))</f>
        <v>0</v>
      </c>
      <c r="AE36" s="257" t="str">
        <f>IF(ISNA(VLOOKUP($E36,'SrNats VSC DM'!$A$17:$I$93,9,FALSE))=TRUE,"0",VLOOKUP($E36,'SrNats VSC DM'!$A$17:$I$93,9,FALSE))</f>
        <v>0</v>
      </c>
      <c r="AF36" s="68"/>
      <c r="AG36" s="68"/>
      <c r="AH36" s="68"/>
      <c r="AI36" s="68"/>
      <c r="AJ36" s="68"/>
      <c r="AK36" s="68"/>
      <c r="AL36" s="68"/>
      <c r="AM36" s="68"/>
      <c r="AN36" s="68"/>
    </row>
    <row r="37" spans="1:40" ht="19" customHeight="1" x14ac:dyDescent="0.15">
      <c r="A37" s="221" t="s">
        <v>109</v>
      </c>
      <c r="B37" s="222">
        <v>2007</v>
      </c>
      <c r="C37" s="222" t="s">
        <v>257</v>
      </c>
      <c r="D37" s="223" t="s">
        <v>37</v>
      </c>
      <c r="E37" s="225" t="s">
        <v>100</v>
      </c>
      <c r="F37" s="58" t="str">
        <f>IF(ISNA(VLOOKUP($E37,'Ontario Rankings'!$E$6:$M$66,3,FALSE))=TRUE,"0",VLOOKUP($E37,'Ontario Rankings'!$E$6:$M$66,3,FALSE))</f>
        <v>0</v>
      </c>
      <c r="G37" s="247" t="str">
        <f>IF(ISNA(VLOOKUP($E37,'FIS Apex MO-1'!$A$17:$I$95,9,FALSE))=TRUE,"0",VLOOKUP($E37,'FIS Apex MO-1'!$A$17:$I$95,9,FALSE))</f>
        <v>0</v>
      </c>
      <c r="H37" s="247" t="str">
        <f>IF(ISNA(VLOOKUP($E37,'FIS Apex MO-2'!$A$17:$I$92,9,FALSE))=TRUE,"0",VLOOKUP($E37,'FIS Apex MO-2'!$A$17:$I$92,9,FALSE))</f>
        <v>0</v>
      </c>
      <c r="I37" s="68" t="str">
        <f>IF(ISNA(VLOOKUP($E37,'NorAm Apex MO'!$A$17:$I$92,9,FALSE))=TRUE,"0",VLOOKUP($E37,'NorAm Apex MO'!$A$17:$I$92,9,FALSE))</f>
        <v>0</v>
      </c>
      <c r="J37" s="68" t="str">
        <f>IF(ISNA(VLOOKUP($E37,'NorAm Apex DM'!$A$17:$I$92,9,FALSE))=TRUE,"0",VLOOKUP($E37,'NorAm Apex DM'!$A$17:$I$92,9,FALSE))</f>
        <v>0</v>
      </c>
      <c r="K37" s="68">
        <f>IF(ISNA(VLOOKUP($E37,'TT BV1'!$A$17:$I$92,9,FALSE))=TRUE,"0",VLOOKUP($E37,'TT BV1'!$A$17:$I$92,9,FALSE))</f>
        <v>23</v>
      </c>
      <c r="L37" s="247" t="str">
        <f>IF(ISNA(VLOOKUP($E37,'CC Canyon MO'!$A$17:$I$92,9,FALSE))=TRUE,"0",VLOOKUP($E37,'CC Canyon MO'!$A$17:$I$92,9,FALSE))</f>
        <v>0</v>
      </c>
      <c r="M37" s="247" t="str">
        <f>IF(ISNA(VLOOKUP($E37,'CC Canyon DM'!$A$17:$I$81,9,FALSE))=TRUE,"0",VLOOKUP($E37,'CC Canyon DM'!$A$17:$I$81,9,FALSE))</f>
        <v>0</v>
      </c>
      <c r="N37" s="68">
        <f>IF(ISNA(VLOOKUP($E37,'TT BV2'!$A$17:$I$92,9,FALSE))=TRUE,"0",VLOOKUP($E37,'TT BV2'!$A$17:$I$92,9,FALSE))</f>
        <v>27</v>
      </c>
      <c r="O37" s="68">
        <f>IF(ISNA(VLOOKUP($E37,'TT BV3'!$A$17:$I$92,9,FALSE))=TRUE,"0",VLOOKUP($E37,'TT BV3'!$A$17:$I$92,9,FALSE))</f>
        <v>23</v>
      </c>
      <c r="P37" s="68" t="str">
        <f>IF(ISNA(VLOOKUP($E37,'NorAm Deer Valley MO'!$A$17:$I$92,9,FALSE))=TRUE,"0",VLOOKUP($E37,'NorAm Deer Valley MO'!$A$17:$I$92,9,FALSE))</f>
        <v>0</v>
      </c>
      <c r="Q37" s="68" t="str">
        <f>IF(ISNA(VLOOKUP($E37,'NorAm Deer Valley DM'!$A$17:$I$92,9,FALSE))=TRUE,"0",VLOOKUP($E37,'NorAm Deer Valley DM'!$A$17:$I$92,9,FALSE))</f>
        <v>0</v>
      </c>
      <c r="R37" s="68">
        <f>IF(ISNA(VLOOKUP($E37,'TT Camp Fortune'!$A$17:$I$92,9,FALSE))=TRUE,"0",VLOOKUP($E37,'TT Camp Fortune'!$A$17:$I$92,9,FALSE))</f>
        <v>19</v>
      </c>
      <c r="S37" s="68" t="str">
        <f>IF(ISNA(VLOOKUP($E37,'CWG MO'!$A$17:$I$92,9,FALSE))=TRUE,"0",VLOOKUP($E37,'CWG MO'!$A$17:$I$92,9,FALSE))</f>
        <v>0</v>
      </c>
      <c r="T37" s="178" t="str">
        <f>IF(ISNA(VLOOKUP($E37,'CWG DM'!$A$17:$I$92,9,FALSE))=TRUE,"0",VLOOKUP($E37,'CWG DM'!$A$17:$I$92,9,FALSE))</f>
        <v>0</v>
      </c>
      <c r="U37" s="68">
        <f>IF(ISNA(VLOOKUP($E37,'TT Prov CF MO'!$A$17:$I$92,9,FALSE))=TRUE,"0",VLOOKUP($E37,'TT Prov CF MO'!$A$17:$I$92,9,FALSE))</f>
        <v>23</v>
      </c>
      <c r="V37" s="68">
        <f>IF(ISNA(VLOOKUP($E37,'TT Prov CF DM'!$A$17:$I$92,9,FALSE))=TRUE,"0",VLOOKUP($E37,'TT Prov CF DM'!$A$17:$I$92,9,FALSE))</f>
        <v>23</v>
      </c>
      <c r="W37" s="68" t="str">
        <f>IF(ISNA(VLOOKUP($E37,'NorAm VSC MO'!$A$17:$I$92,9,FALSE))=TRUE,"0",VLOOKUP($E37,'NorAm VSC MO'!$A$17:$I$92,9,FALSE))</f>
        <v>0</v>
      </c>
      <c r="X37" s="68" t="str">
        <f>IF(ISNA(VLOOKUP($E37,'NorAm VSC DM'!$A$17:$I$92,9,FALSE))=TRUE,"0",VLOOKUP($E37,'NorAm VSC DM'!$A$17:$I$92,9,FALSE))</f>
        <v>0</v>
      </c>
      <c r="Y37" s="68" t="str">
        <f>IF(ISNA(VLOOKUP($E37,'NA Stratton MO'!$A$17:$I$92,9,FALSE))=TRUE,"0",VLOOKUP($E37,'NA Stratton MO'!$A$17:$I$92,9,FALSE))</f>
        <v>0</v>
      </c>
      <c r="Z37" s="68" t="str">
        <f>IF(ISNA(VLOOKUP($E37,'NA Stratton DM'!$A$17:$I$92,9,FALSE))=TRUE,"0",VLOOKUP($E37,'NA Stratton DM'!$A$17:$I$92,9,FALSE))</f>
        <v>0</v>
      </c>
      <c r="AA37" s="266" t="str">
        <f>IF(ISNA(VLOOKUP($E37,'JrNats MO'!$A$17:$I$95,9,FALSE))=TRUE,"0",VLOOKUP($E37,'JrNats MO'!$A$17:$I$95,9,FALSE))</f>
        <v>0</v>
      </c>
      <c r="AB37" s="257" t="str">
        <f>IF(ISNA(VLOOKUP($E37,'CC Caledon MO'!$A$17:$I$92,9,FALSE))=TRUE,"0",VLOOKUP($E37,'CC Caledon MO'!$A$17:$I$92,9,FALSE))</f>
        <v>0</v>
      </c>
      <c r="AC37" s="257" t="str">
        <f>IF(ISNA(VLOOKUP($E37,'CC Caledon DM'!$A$17:$I$93,9,FALSE))=TRUE,"0",VLOOKUP($E37,'CC Caledon DM'!$A$17:$I$93,9,FALSE))</f>
        <v>0</v>
      </c>
      <c r="AD37" s="257" t="str">
        <f>IF(ISNA(VLOOKUP($E37,'SrNats VSC MO'!$A$17:$I$92,9,FALSE))=TRUE,"0",VLOOKUP($E37,'SrNats VSC MO'!$A$17:$I$92,9,FALSE))</f>
        <v>0</v>
      </c>
      <c r="AE37" s="257" t="str">
        <f>IF(ISNA(VLOOKUP($E37,'SrNats VSC DM'!$A$17:$I$93,9,FALSE))=TRUE,"0",VLOOKUP($E37,'SrNats VSC DM'!$A$17:$I$93,9,FALSE))</f>
        <v>0</v>
      </c>
      <c r="AF37" s="68"/>
      <c r="AG37" s="68"/>
      <c r="AH37" s="68"/>
      <c r="AI37" s="68"/>
      <c r="AJ37" s="68"/>
      <c r="AK37" s="68"/>
      <c r="AL37" s="68"/>
      <c r="AM37" s="68"/>
      <c r="AN37" s="68"/>
    </row>
    <row r="38" spans="1:40" ht="19" customHeight="1" x14ac:dyDescent="0.15">
      <c r="A38" s="221" t="s">
        <v>110</v>
      </c>
      <c r="B38" s="222">
        <v>1980</v>
      </c>
      <c r="C38" s="222" t="s">
        <v>257</v>
      </c>
      <c r="D38" s="223" t="s">
        <v>112</v>
      </c>
      <c r="E38" s="225" t="s">
        <v>90</v>
      </c>
      <c r="F38" s="58" t="str">
        <f>IF(ISNA(VLOOKUP($E38,'Ontario Rankings'!$E$6:$M$66,3,FALSE))=TRUE,"0",VLOOKUP($E38,'Ontario Rankings'!$E$6:$M$66,3,FALSE))</f>
        <v>0</v>
      </c>
      <c r="G38" s="247" t="str">
        <f>IF(ISNA(VLOOKUP($E38,'FIS Apex MO-1'!$A$17:$I$95,9,FALSE))=TRUE,"0",VLOOKUP($E38,'FIS Apex MO-1'!$A$17:$I$95,9,FALSE))</f>
        <v>0</v>
      </c>
      <c r="H38" s="247" t="str">
        <f>IF(ISNA(VLOOKUP($E38,'FIS Apex MO-2'!$A$17:$I$92,9,FALSE))=TRUE,"0",VLOOKUP($E38,'FIS Apex MO-2'!$A$17:$I$92,9,FALSE))</f>
        <v>0</v>
      </c>
      <c r="I38" s="68" t="str">
        <f>IF(ISNA(VLOOKUP($E38,'NorAm Apex MO'!$A$17:$I$92,9,FALSE))=TRUE,"0",VLOOKUP($E38,'NorAm Apex MO'!$A$17:$I$92,9,FALSE))</f>
        <v>0</v>
      </c>
      <c r="J38" s="68" t="str">
        <f>IF(ISNA(VLOOKUP($E38,'NorAm Apex DM'!$A$17:$I$92,9,FALSE))=TRUE,"0",VLOOKUP($E38,'NorAm Apex DM'!$A$17:$I$92,9,FALSE))</f>
        <v>0</v>
      </c>
      <c r="K38" s="312">
        <f>IF(ISNA(VLOOKUP($E38,'TT BV1'!$A$17:$I$92,9,FALSE))=TRUE,"0",VLOOKUP($E38,'TT BV1'!$A$17:$I$92,9,FALSE))</f>
        <v>13</v>
      </c>
      <c r="L38" s="247" t="str">
        <f>IF(ISNA(VLOOKUP($E38,'CC Canyon MO'!$A$17:$I$92,9,FALSE))=TRUE,"0",VLOOKUP($E38,'CC Canyon MO'!$A$17:$I$92,9,FALSE))</f>
        <v>0</v>
      </c>
      <c r="M38" s="247" t="str">
        <f>IF(ISNA(VLOOKUP($E38,'CC Canyon DM'!$A$17:$I$81,9,FALSE))=TRUE,"0",VLOOKUP($E38,'CC Canyon DM'!$A$17:$I$81,9,FALSE))</f>
        <v>0</v>
      </c>
      <c r="N38" s="312">
        <f>IF(ISNA(VLOOKUP($E38,'TT BV2'!$A$17:$I$92,9,FALSE))=TRUE,"0",VLOOKUP($E38,'TT BV2'!$A$17:$I$92,9,FALSE))</f>
        <v>11</v>
      </c>
      <c r="O38" s="68" t="str">
        <f>IF(ISNA(VLOOKUP($E38,'TT BV3'!$A$17:$I$92,9,FALSE))=TRUE,"0",VLOOKUP($E38,'TT BV3'!$A$17:$I$92,9,FALSE))</f>
        <v>0</v>
      </c>
      <c r="P38" s="68" t="str">
        <f>IF(ISNA(VLOOKUP($E38,'NorAm Deer Valley MO'!$A$17:$I$92,9,FALSE))=TRUE,"0",VLOOKUP($E38,'NorAm Deer Valley MO'!$A$17:$I$92,9,FALSE))</f>
        <v>0</v>
      </c>
      <c r="Q38" s="68" t="str">
        <f>IF(ISNA(VLOOKUP($E38,'NorAm Deer Valley DM'!$A$17:$I$92,9,FALSE))=TRUE,"0",VLOOKUP($E38,'NorAm Deer Valley DM'!$A$17:$I$92,9,FALSE))</f>
        <v>0</v>
      </c>
      <c r="R38" s="68" t="str">
        <f>IF(ISNA(VLOOKUP($E38,'TT Camp Fortune'!$A$17:$I$92,9,FALSE))=TRUE,"0",VLOOKUP($E38,'TT Camp Fortune'!$A$17:$I$92,9,FALSE))</f>
        <v>0</v>
      </c>
      <c r="S38" s="68" t="str">
        <f>IF(ISNA(VLOOKUP($E38,'CWG MO'!$A$17:$I$92,9,FALSE))=TRUE,"0",VLOOKUP($E38,'CWG MO'!$A$17:$I$92,9,FALSE))</f>
        <v>0</v>
      </c>
      <c r="T38" s="178" t="str">
        <f>IF(ISNA(VLOOKUP($E38,'CWG DM'!$A$17:$I$92,9,FALSE))=TRUE,"0",VLOOKUP($E38,'CWG DM'!$A$17:$I$92,9,FALSE))</f>
        <v>0</v>
      </c>
      <c r="U38" s="68" t="str">
        <f>IF(ISNA(VLOOKUP($E38,'TT Prov CF MO'!$A$17:$I$92,9,FALSE))=TRUE,"0",VLOOKUP($E38,'TT Prov CF MO'!$A$17:$I$92,9,FALSE))</f>
        <v>0</v>
      </c>
      <c r="V38" s="68" t="str">
        <f>IF(ISNA(VLOOKUP($E38,'TT Prov CF DM'!$A$17:$I$92,9,FALSE))=TRUE,"0",VLOOKUP($E38,'TT Prov CF DM'!$A$17:$I$92,9,FALSE))</f>
        <v>0</v>
      </c>
      <c r="W38" s="68" t="str">
        <f>IF(ISNA(VLOOKUP($E38,'NorAm VSC MO'!$A$17:$I$92,9,FALSE))=TRUE,"0",VLOOKUP($E38,'NorAm VSC MO'!$A$17:$I$92,9,FALSE))</f>
        <v>0</v>
      </c>
      <c r="X38" s="68" t="str">
        <f>IF(ISNA(VLOOKUP($E38,'NorAm VSC DM'!$A$17:$I$92,9,FALSE))=TRUE,"0",VLOOKUP($E38,'NorAm VSC DM'!$A$17:$I$92,9,FALSE))</f>
        <v>0</v>
      </c>
      <c r="Y38" s="68" t="str">
        <f>IF(ISNA(VLOOKUP($E38,'NA Stratton MO'!$A$17:$I$92,9,FALSE))=TRUE,"0",VLOOKUP($E38,'NA Stratton MO'!$A$17:$I$92,9,FALSE))</f>
        <v>0</v>
      </c>
      <c r="Z38" s="68" t="str">
        <f>IF(ISNA(VLOOKUP($E38,'NA Stratton DM'!$A$17:$I$92,9,FALSE))=TRUE,"0",VLOOKUP($E38,'NA Stratton DM'!$A$17:$I$92,9,FALSE))</f>
        <v>0</v>
      </c>
      <c r="AA38" s="266" t="str">
        <f>IF(ISNA(VLOOKUP($E38,'JrNats MO'!$A$17:$I$95,9,FALSE))=TRUE,"0",VLOOKUP($E38,'JrNats MO'!$A$17:$I$95,9,FALSE))</f>
        <v>0</v>
      </c>
      <c r="AB38" s="257" t="str">
        <f>IF(ISNA(VLOOKUP($E38,'CC Caledon MO'!$A$17:$I$92,9,FALSE))=TRUE,"0",VLOOKUP($E38,'CC Caledon MO'!$A$17:$I$92,9,FALSE))</f>
        <v>0</v>
      </c>
      <c r="AC38" s="257" t="str">
        <f>IF(ISNA(VLOOKUP($E38,'CC Caledon DM'!$A$17:$I$93,9,FALSE))=TRUE,"0",VLOOKUP($E38,'CC Caledon DM'!$A$17:$I$93,9,FALSE))</f>
        <v>0</v>
      </c>
      <c r="AD38" s="257" t="str">
        <f>IF(ISNA(VLOOKUP($E38,'SrNats VSC MO'!$A$17:$I$92,9,FALSE))=TRUE,"0",VLOOKUP($E38,'SrNats VSC MO'!$A$17:$I$92,9,FALSE))</f>
        <v>0</v>
      </c>
      <c r="AE38" s="257" t="str">
        <f>IF(ISNA(VLOOKUP($E38,'SrNats VSC DM'!$A$17:$I$93,9,FALSE))=TRUE,"0",VLOOKUP($E38,'SrNats VSC DM'!$A$17:$I$93,9,FALSE))</f>
        <v>0</v>
      </c>
      <c r="AF38" s="68"/>
      <c r="AG38" s="68"/>
      <c r="AH38" s="68"/>
      <c r="AI38" s="68"/>
      <c r="AJ38" s="68"/>
      <c r="AK38" s="68"/>
      <c r="AL38" s="68"/>
      <c r="AM38" s="68"/>
      <c r="AN38" s="68"/>
    </row>
    <row r="39" spans="1:40" ht="19" customHeight="1" x14ac:dyDescent="0.15">
      <c r="A39" s="72" t="s">
        <v>108</v>
      </c>
      <c r="B39" s="188">
        <v>2012</v>
      </c>
      <c r="C39" s="188" t="s">
        <v>252</v>
      </c>
      <c r="D39" s="172" t="s">
        <v>113</v>
      </c>
      <c r="E39" s="64" t="s">
        <v>107</v>
      </c>
      <c r="F39" s="58">
        <f>IF(ISNA(VLOOKUP($E39,'Ontario Rankings'!$E$6:$M$66,3,FALSE))=TRUE,"0",VLOOKUP($E39,'Ontario Rankings'!$E$6:$M$66,3,FALSE))</f>
        <v>22</v>
      </c>
      <c r="G39" s="247" t="str">
        <f>IF(ISNA(VLOOKUP($E39,'FIS Apex MO-1'!$A$17:$I$95,9,FALSE))=TRUE,"0",VLOOKUP($E39,'FIS Apex MO-1'!$A$17:$I$95,9,FALSE))</f>
        <v>0</v>
      </c>
      <c r="H39" s="247" t="str">
        <f>IF(ISNA(VLOOKUP($E39,'FIS Apex MO-2'!$A$17:$I$92,9,FALSE))=TRUE,"0",VLOOKUP($E39,'FIS Apex MO-2'!$A$17:$I$92,9,FALSE))</f>
        <v>0</v>
      </c>
      <c r="I39" s="68" t="str">
        <f>IF(ISNA(VLOOKUP($E39,'NorAm Apex MO'!$A$17:$I$92,9,FALSE))=TRUE,"0",VLOOKUP($E39,'NorAm Apex MO'!$A$17:$I$92,9,FALSE))</f>
        <v>0</v>
      </c>
      <c r="J39" s="68" t="str">
        <f>IF(ISNA(VLOOKUP($E39,'NorAm Apex DM'!$A$17:$I$92,9,FALSE))=TRUE,"0",VLOOKUP($E39,'NorAm Apex DM'!$A$17:$I$92,9,FALSE))</f>
        <v>0</v>
      </c>
      <c r="K39" s="68">
        <f>IF(ISNA(VLOOKUP($E39,'TT BV1'!$A$17:$I$92,9,FALSE))=TRUE,"0",VLOOKUP($E39,'TT BV1'!$A$17:$I$92,9,FALSE))</f>
        <v>30</v>
      </c>
      <c r="L39" s="247" t="str">
        <f>IF(ISNA(VLOOKUP($E39,'CC Canyon MO'!$A$17:$I$92,9,FALSE))=TRUE,"0",VLOOKUP($E39,'CC Canyon MO'!$A$17:$I$92,9,FALSE))</f>
        <v>0</v>
      </c>
      <c r="M39" s="247" t="str">
        <f>IF(ISNA(VLOOKUP($E39,'CC Canyon DM'!$A$17:$I$81,9,FALSE))=TRUE,"0",VLOOKUP($E39,'CC Canyon DM'!$A$17:$I$81,9,FALSE))</f>
        <v>0</v>
      </c>
      <c r="N39" s="68">
        <f>IF(ISNA(VLOOKUP($E39,'TT BV2'!$A$17:$I$92,9,FALSE))=TRUE,"0",VLOOKUP($E39,'TT BV2'!$A$17:$I$92,9,FALSE))</f>
        <v>22</v>
      </c>
      <c r="O39" s="68">
        <f>IF(ISNA(VLOOKUP($E39,'TT BV3'!$A$17:$I$92,9,FALSE))=TRUE,"0",VLOOKUP($E39,'TT BV3'!$A$17:$I$92,9,FALSE))</f>
        <v>20</v>
      </c>
      <c r="P39" s="68" t="str">
        <f>IF(ISNA(VLOOKUP($E39,'NorAm Deer Valley MO'!$A$17:$I$92,9,FALSE))=TRUE,"0",VLOOKUP($E39,'NorAm Deer Valley MO'!$A$17:$I$92,9,FALSE))</f>
        <v>0</v>
      </c>
      <c r="Q39" s="68" t="str">
        <f>IF(ISNA(VLOOKUP($E39,'NorAm Deer Valley DM'!$A$17:$I$92,9,FALSE))=TRUE,"0",VLOOKUP($E39,'NorAm Deer Valley DM'!$A$17:$I$92,9,FALSE))</f>
        <v>0</v>
      </c>
      <c r="R39" s="68">
        <f>IF(ISNA(VLOOKUP($E39,'TT Camp Fortune'!$A$17:$I$92,9,FALSE))=TRUE,"0",VLOOKUP($E39,'TT Camp Fortune'!$A$17:$I$92,9,FALSE))</f>
        <v>21</v>
      </c>
      <c r="S39" s="68" t="str">
        <f>IF(ISNA(VLOOKUP($E39,'CWG MO'!$A$17:$I$92,9,FALSE))=TRUE,"0",VLOOKUP($E39,'CWG MO'!$A$17:$I$92,9,FALSE))</f>
        <v>0</v>
      </c>
      <c r="T39" s="178" t="str">
        <f>IF(ISNA(VLOOKUP($E39,'CWG DM'!$A$17:$I$92,9,FALSE))=TRUE,"0",VLOOKUP($E39,'CWG DM'!$A$17:$I$92,9,FALSE))</f>
        <v>0</v>
      </c>
      <c r="U39" s="68">
        <f>IF(ISNA(VLOOKUP($E39,'TT Prov CF MO'!$A$17:$I$92,9,FALSE))=TRUE,"0",VLOOKUP($E39,'TT Prov CF MO'!$A$17:$I$92,9,FALSE))</f>
        <v>26</v>
      </c>
      <c r="V39" s="68">
        <f>IF(ISNA(VLOOKUP($E39,'TT Prov CF DM'!$A$17:$I$92,9,FALSE))=TRUE,"0",VLOOKUP($E39,'TT Prov CF DM'!$A$17:$I$92,9,FALSE))</f>
        <v>20</v>
      </c>
      <c r="W39" s="68" t="str">
        <f>IF(ISNA(VLOOKUP($E39,'NorAm VSC MO'!$A$17:$I$92,9,FALSE))=TRUE,"0",VLOOKUP($E39,'NorAm VSC MO'!$A$17:$I$92,9,FALSE))</f>
        <v>0</v>
      </c>
      <c r="X39" s="68" t="str">
        <f>IF(ISNA(VLOOKUP($E39,'NorAm VSC DM'!$A$17:$I$92,9,FALSE))=TRUE,"0",VLOOKUP($E39,'NorAm VSC DM'!$A$17:$I$92,9,FALSE))</f>
        <v>0</v>
      </c>
      <c r="Y39" s="68" t="str">
        <f>IF(ISNA(VLOOKUP($E39,'NA Stratton MO'!$A$17:$I$92,9,FALSE))=TRUE,"0",VLOOKUP($E39,'NA Stratton MO'!$A$17:$I$92,9,FALSE))</f>
        <v>0</v>
      </c>
      <c r="Z39" s="68" t="str">
        <f>IF(ISNA(VLOOKUP($E39,'NA Stratton DM'!$A$17:$I$92,9,FALSE))=TRUE,"0",VLOOKUP($E39,'NA Stratton DM'!$A$17:$I$92,9,FALSE))</f>
        <v>0</v>
      </c>
      <c r="AA39" s="266" t="str">
        <f>IF(ISNA(VLOOKUP($E39,'JrNats MO'!$A$17:$I$95,9,FALSE))=TRUE,"0",VLOOKUP($E39,'JrNats MO'!$A$17:$I$95,9,FALSE))</f>
        <v>0</v>
      </c>
      <c r="AB39" s="257" t="str">
        <f>IF(ISNA(VLOOKUP($E39,'CC Caledon MO'!$A$17:$I$92,9,FALSE))=TRUE,"0",VLOOKUP($E39,'CC Caledon MO'!$A$17:$I$92,9,FALSE))</f>
        <v>0</v>
      </c>
      <c r="AC39" s="257" t="str">
        <f>IF(ISNA(VLOOKUP($E39,'CC Caledon DM'!$A$17:$I$93,9,FALSE))=TRUE,"0",VLOOKUP($E39,'CC Caledon DM'!$A$17:$I$93,9,FALSE))</f>
        <v>0</v>
      </c>
      <c r="AD39" s="257" t="str">
        <f>IF(ISNA(VLOOKUP($E39,'SrNats VSC MO'!$A$17:$I$92,9,FALSE))=TRUE,"0",VLOOKUP($E39,'SrNats VSC MO'!$A$17:$I$92,9,FALSE))</f>
        <v>0</v>
      </c>
      <c r="AE39" s="257" t="str">
        <f>IF(ISNA(VLOOKUP($E39,'SrNats VSC DM'!$A$17:$I$93,9,FALSE))=TRUE,"0",VLOOKUP($E39,'SrNats VSC DM'!$A$17:$I$93,9,FALSE))</f>
        <v>0</v>
      </c>
      <c r="AF39" s="68"/>
      <c r="AG39" s="68"/>
      <c r="AH39" s="68"/>
      <c r="AI39" s="68"/>
      <c r="AJ39" s="68"/>
      <c r="AK39" s="68"/>
      <c r="AL39" s="68"/>
      <c r="AM39" s="68"/>
      <c r="AN39" s="68"/>
    </row>
    <row r="40" spans="1:40" ht="19" customHeight="1" x14ac:dyDescent="0.15">
      <c r="A40" s="214" t="s">
        <v>110</v>
      </c>
      <c r="B40" s="215">
        <v>2010</v>
      </c>
      <c r="C40" s="304" t="s">
        <v>256</v>
      </c>
      <c r="D40" s="216" t="s">
        <v>111</v>
      </c>
      <c r="E40" s="218" t="s">
        <v>106</v>
      </c>
      <c r="F40" s="58" t="str">
        <f>IF(ISNA(VLOOKUP($E40,'Ontario Rankings'!$E$6:$M$66,3,FALSE))=TRUE,"0",VLOOKUP($E40,'Ontario Rankings'!$E$6:$M$66,3,FALSE))</f>
        <v>0</v>
      </c>
      <c r="G40" s="247" t="str">
        <f>IF(ISNA(VLOOKUP($E40,'FIS Apex MO-1'!$A$17:$I$95,9,FALSE))=TRUE,"0",VLOOKUP($E40,'FIS Apex MO-1'!$A$17:$I$95,9,FALSE))</f>
        <v>0</v>
      </c>
      <c r="H40" s="247" t="str">
        <f>IF(ISNA(VLOOKUP($E40,'FIS Apex MO-2'!$A$17:$I$92,9,FALSE))=TRUE,"0",VLOOKUP($E40,'FIS Apex MO-2'!$A$17:$I$92,9,FALSE))</f>
        <v>0</v>
      </c>
      <c r="I40" s="68" t="str">
        <f>IF(ISNA(VLOOKUP($E40,'NorAm Apex MO'!$A$17:$I$92,9,FALSE))=TRUE,"0",VLOOKUP($E40,'NorAm Apex MO'!$A$17:$I$92,9,FALSE))</f>
        <v>0</v>
      </c>
      <c r="J40" s="68" t="str">
        <f>IF(ISNA(VLOOKUP($E40,'NorAm Apex DM'!$A$17:$I$92,9,FALSE))=TRUE,"0",VLOOKUP($E40,'NorAm Apex DM'!$A$17:$I$92,9,FALSE))</f>
        <v>0</v>
      </c>
      <c r="K40" s="68">
        <f>IF(ISNA(VLOOKUP($E40,'TT BV1'!$A$17:$I$92,9,FALSE))=TRUE,"0",VLOOKUP($E40,'TT BV1'!$A$17:$I$92,9,FALSE))</f>
        <v>29</v>
      </c>
      <c r="L40" s="247" t="str">
        <f>IF(ISNA(VLOOKUP($E40,'CC Canyon MO'!$A$17:$I$92,9,FALSE))=TRUE,"0",VLOOKUP($E40,'CC Canyon MO'!$A$17:$I$92,9,FALSE))</f>
        <v>0</v>
      </c>
      <c r="M40" s="247" t="str">
        <f>IF(ISNA(VLOOKUP($E40,'CC Canyon DM'!$A$17:$I$81,9,FALSE))=TRUE,"0",VLOOKUP($E40,'CC Canyon DM'!$A$17:$I$81,9,FALSE))</f>
        <v>0</v>
      </c>
      <c r="N40" s="68">
        <f>IF(ISNA(VLOOKUP($E40,'TT BV2'!$A$17:$I$92,9,FALSE))=TRUE,"0",VLOOKUP($E40,'TT BV2'!$A$17:$I$92,9,FALSE))</f>
        <v>23</v>
      </c>
      <c r="O40" s="68">
        <f>IF(ISNA(VLOOKUP($E40,'TT BV3'!$A$17:$I$92,9,FALSE))=TRUE,"0",VLOOKUP($E40,'TT BV3'!$A$17:$I$92,9,FALSE))</f>
        <v>22</v>
      </c>
      <c r="P40" s="68" t="str">
        <f>IF(ISNA(VLOOKUP($E40,'NorAm Deer Valley MO'!$A$17:$I$92,9,FALSE))=TRUE,"0",VLOOKUP($E40,'NorAm Deer Valley MO'!$A$17:$I$92,9,FALSE))</f>
        <v>0</v>
      </c>
      <c r="Q40" s="68" t="str">
        <f>IF(ISNA(VLOOKUP($E40,'NorAm Deer Valley DM'!$A$17:$I$92,9,FALSE))=TRUE,"0",VLOOKUP($E40,'NorAm Deer Valley DM'!$A$17:$I$92,9,FALSE))</f>
        <v>0</v>
      </c>
      <c r="R40" s="68">
        <f>IF(ISNA(VLOOKUP($E40,'TT Camp Fortune'!$A$17:$I$92,9,FALSE))=TRUE,"0",VLOOKUP($E40,'TT Camp Fortune'!$A$17:$I$92,9,FALSE))</f>
        <v>23</v>
      </c>
      <c r="S40" s="68" t="str">
        <f>IF(ISNA(VLOOKUP($E40,'CWG MO'!$A$17:$I$92,9,FALSE))=TRUE,"0",VLOOKUP($E40,'CWG MO'!$A$17:$I$92,9,FALSE))</f>
        <v>0</v>
      </c>
      <c r="T40" s="178" t="str">
        <f>IF(ISNA(VLOOKUP($E40,'CWG DM'!$A$17:$I$92,9,FALSE))=TRUE,"0",VLOOKUP($E40,'CWG DM'!$A$17:$I$92,9,FALSE))</f>
        <v>0</v>
      </c>
      <c r="U40" s="68">
        <f>IF(ISNA(VLOOKUP($E40,'TT Prov CF MO'!$A$17:$I$92,9,FALSE))=TRUE,"0",VLOOKUP($E40,'TT Prov CF MO'!$A$17:$I$92,9,FALSE))</f>
        <v>21</v>
      </c>
      <c r="V40" s="68" t="str">
        <f>IF(ISNA(VLOOKUP($E40,'TT Prov CF DM'!$A$17:$I$92,9,FALSE))=TRUE,"0",VLOOKUP($E40,'TT Prov CF DM'!$A$17:$I$92,9,FALSE))</f>
        <v>0</v>
      </c>
      <c r="W40" s="68" t="str">
        <f>IF(ISNA(VLOOKUP($E40,'NorAm VSC MO'!$A$17:$I$92,9,FALSE))=TRUE,"0",VLOOKUP($E40,'NorAm VSC MO'!$A$17:$I$92,9,FALSE))</f>
        <v>0</v>
      </c>
      <c r="X40" s="68" t="str">
        <f>IF(ISNA(VLOOKUP($E40,'NorAm VSC DM'!$A$17:$I$92,9,FALSE))=TRUE,"0",VLOOKUP($E40,'NorAm VSC DM'!$A$17:$I$92,9,FALSE))</f>
        <v>0</v>
      </c>
      <c r="Y40" s="68" t="str">
        <f>IF(ISNA(VLOOKUP($E40,'NA Stratton MO'!$A$17:$I$92,9,FALSE))=TRUE,"0",VLOOKUP($E40,'NA Stratton MO'!$A$17:$I$92,9,FALSE))</f>
        <v>0</v>
      </c>
      <c r="Z40" s="68" t="str">
        <f>IF(ISNA(VLOOKUP($E40,'NA Stratton DM'!$A$17:$I$92,9,FALSE))=TRUE,"0",VLOOKUP($E40,'NA Stratton DM'!$A$17:$I$92,9,FALSE))</f>
        <v>0</v>
      </c>
      <c r="AA40" s="266" t="str">
        <f>IF(ISNA(VLOOKUP($E40,'JrNats MO'!$A$17:$I$95,9,FALSE))=TRUE,"0",VLOOKUP($E40,'JrNats MO'!$A$17:$I$95,9,FALSE))</f>
        <v>0</v>
      </c>
      <c r="AB40" s="257" t="str">
        <f>IF(ISNA(VLOOKUP($E40,'CC Caledon MO'!$A$17:$I$92,9,FALSE))=TRUE,"0",VLOOKUP($E40,'CC Caledon MO'!$A$17:$I$92,9,FALSE))</f>
        <v>0</v>
      </c>
      <c r="AC40" s="257" t="str">
        <f>IF(ISNA(VLOOKUP($E40,'CC Caledon DM'!$A$17:$I$93,9,FALSE))=TRUE,"0",VLOOKUP($E40,'CC Caledon DM'!$A$17:$I$93,9,FALSE))</f>
        <v>0</v>
      </c>
      <c r="AD40" s="257" t="str">
        <f>IF(ISNA(VLOOKUP($E40,'SrNats VSC MO'!$A$17:$I$92,9,FALSE))=TRUE,"0",VLOOKUP($E40,'SrNats VSC MO'!$A$17:$I$92,9,FALSE))</f>
        <v>0</v>
      </c>
      <c r="AE40" s="257" t="str">
        <f>IF(ISNA(VLOOKUP($E40,'SrNats VSC DM'!$A$17:$I$93,9,FALSE))=TRUE,"0",VLOOKUP($E40,'SrNats VSC DM'!$A$17:$I$93,9,FALSE))</f>
        <v>0</v>
      </c>
      <c r="AF40" s="68"/>
      <c r="AG40" s="68"/>
      <c r="AH40" s="68"/>
      <c r="AI40" s="68"/>
      <c r="AJ40" s="68"/>
      <c r="AK40" s="68"/>
      <c r="AL40" s="68"/>
      <c r="AM40" s="68"/>
      <c r="AN40" s="68"/>
    </row>
    <row r="41" spans="1:40" ht="19" customHeight="1" x14ac:dyDescent="0.15">
      <c r="A41" s="221" t="s">
        <v>110</v>
      </c>
      <c r="B41" s="222">
        <v>2012</v>
      </c>
      <c r="C41" s="222" t="s">
        <v>257</v>
      </c>
      <c r="D41" s="223" t="s">
        <v>113</v>
      </c>
      <c r="E41" s="225" t="s">
        <v>105</v>
      </c>
      <c r="F41" s="58" t="str">
        <f>IF(ISNA(VLOOKUP($E41,'Ontario Rankings'!$E$6:$M$66,3,FALSE))=TRUE,"0",VLOOKUP($E41,'Ontario Rankings'!$E$6:$M$66,3,FALSE))</f>
        <v>0</v>
      </c>
      <c r="G41" s="247" t="str">
        <f>IF(ISNA(VLOOKUP($E41,'FIS Apex MO-1'!$A$17:$I$95,9,FALSE))=TRUE,"0",VLOOKUP($E41,'FIS Apex MO-1'!$A$17:$I$95,9,FALSE))</f>
        <v>0</v>
      </c>
      <c r="H41" s="247" t="str">
        <f>IF(ISNA(VLOOKUP($E41,'FIS Apex MO-2'!$A$17:$I$92,9,FALSE))=TRUE,"0",VLOOKUP($E41,'FIS Apex MO-2'!$A$17:$I$92,9,FALSE))</f>
        <v>0</v>
      </c>
      <c r="I41" s="68" t="str">
        <f>IF(ISNA(VLOOKUP($E41,'NorAm Apex MO'!$A$17:$I$92,9,FALSE))=TRUE,"0",VLOOKUP($E41,'NorAm Apex MO'!$A$17:$I$92,9,FALSE))</f>
        <v>0</v>
      </c>
      <c r="J41" s="68" t="str">
        <f>IF(ISNA(VLOOKUP($E41,'NorAm Apex DM'!$A$17:$I$92,9,FALSE))=TRUE,"0",VLOOKUP($E41,'NorAm Apex DM'!$A$17:$I$92,9,FALSE))</f>
        <v>0</v>
      </c>
      <c r="K41" s="68">
        <f>IF(ISNA(VLOOKUP($E41,'TT BV1'!$A$17:$I$92,9,FALSE))=TRUE,"0",VLOOKUP($E41,'TT BV1'!$A$17:$I$92,9,FALSE))</f>
        <v>28</v>
      </c>
      <c r="L41" s="247" t="str">
        <f>IF(ISNA(VLOOKUP($E41,'CC Canyon MO'!$A$17:$I$92,9,FALSE))=TRUE,"0",VLOOKUP($E41,'CC Canyon MO'!$A$17:$I$92,9,FALSE))</f>
        <v>0</v>
      </c>
      <c r="M41" s="247" t="str">
        <f>IF(ISNA(VLOOKUP($E41,'CC Canyon DM'!$A$17:$I$81,9,FALSE))=TRUE,"0",VLOOKUP($E41,'CC Canyon DM'!$A$17:$I$81,9,FALSE))</f>
        <v>0</v>
      </c>
      <c r="N41" s="68">
        <f>IF(ISNA(VLOOKUP($E41,'TT BV2'!$A$17:$I$92,9,FALSE))=TRUE,"0",VLOOKUP($E41,'TT BV2'!$A$17:$I$92,9,FALSE))</f>
        <v>26</v>
      </c>
      <c r="O41" s="68">
        <f>IF(ISNA(VLOOKUP($E41,'TT BV3'!$A$17:$I$92,9,FALSE))=TRUE,"0",VLOOKUP($E41,'TT BV3'!$A$17:$I$92,9,FALSE))</f>
        <v>21</v>
      </c>
      <c r="P41" s="68" t="str">
        <f>IF(ISNA(VLOOKUP($E41,'NorAm Deer Valley MO'!$A$17:$I$92,9,FALSE))=TRUE,"0",VLOOKUP($E41,'NorAm Deer Valley MO'!$A$17:$I$92,9,FALSE))</f>
        <v>0</v>
      </c>
      <c r="Q41" s="68" t="str">
        <f>IF(ISNA(VLOOKUP($E41,'NorAm Deer Valley DM'!$A$17:$I$92,9,FALSE))=TRUE,"0",VLOOKUP($E41,'NorAm Deer Valley DM'!$A$17:$I$92,9,FALSE))</f>
        <v>0</v>
      </c>
      <c r="R41" s="68">
        <f>IF(ISNA(VLOOKUP($E41,'TT Camp Fortune'!$A$17:$I$92,9,FALSE))=TRUE,"0",VLOOKUP($E41,'TT Camp Fortune'!$A$17:$I$92,9,FALSE))</f>
        <v>26</v>
      </c>
      <c r="S41" s="68" t="str">
        <f>IF(ISNA(VLOOKUP($E41,'CWG MO'!$A$17:$I$92,9,FALSE))=TRUE,"0",VLOOKUP($E41,'CWG MO'!$A$17:$I$92,9,FALSE))</f>
        <v>0</v>
      </c>
      <c r="T41" s="178" t="str">
        <f>IF(ISNA(VLOOKUP($E41,'CWG DM'!$A$17:$I$92,9,FALSE))=TRUE,"0",VLOOKUP($E41,'CWG DM'!$A$17:$I$92,9,FALSE))</f>
        <v>0</v>
      </c>
      <c r="U41" s="68">
        <f>IF(ISNA(VLOOKUP($E41,'TT Prov CF MO'!$A$17:$I$92,9,FALSE))=TRUE,"0",VLOOKUP($E41,'TT Prov CF MO'!$A$17:$I$92,9,FALSE))</f>
        <v>22</v>
      </c>
      <c r="V41" s="68">
        <f>IF(ISNA(VLOOKUP($E41,'TT Prov CF DM'!$A$17:$I$92,9,FALSE))=TRUE,"0",VLOOKUP($E41,'TT Prov CF DM'!$A$17:$I$92,9,FALSE))</f>
        <v>19</v>
      </c>
      <c r="W41" s="68" t="str">
        <f>IF(ISNA(VLOOKUP($E41,'NorAm VSC MO'!$A$17:$I$92,9,FALSE))=TRUE,"0",VLOOKUP($E41,'NorAm VSC MO'!$A$17:$I$92,9,FALSE))</f>
        <v>0</v>
      </c>
      <c r="X41" s="68" t="str">
        <f>IF(ISNA(VLOOKUP($E41,'NorAm VSC DM'!$A$17:$I$92,9,FALSE))=TRUE,"0",VLOOKUP($E41,'NorAm VSC DM'!$A$17:$I$92,9,FALSE))</f>
        <v>0</v>
      </c>
      <c r="Y41" s="68" t="str">
        <f>IF(ISNA(VLOOKUP($E41,'NA Stratton MO'!$A$17:$I$92,9,FALSE))=TRUE,"0",VLOOKUP($E41,'NA Stratton MO'!$A$17:$I$92,9,FALSE))</f>
        <v>0</v>
      </c>
      <c r="Z41" s="68" t="str">
        <f>IF(ISNA(VLOOKUP($E41,'NA Stratton DM'!$A$17:$I$92,9,FALSE))=TRUE,"0",VLOOKUP($E41,'NA Stratton DM'!$A$17:$I$92,9,FALSE))</f>
        <v>0</v>
      </c>
      <c r="AA41" s="266" t="str">
        <f>IF(ISNA(VLOOKUP($E41,'JrNats MO'!$A$17:$I$95,9,FALSE))=TRUE,"0",VLOOKUP($E41,'JrNats MO'!$A$17:$I$95,9,FALSE))</f>
        <v>0</v>
      </c>
      <c r="AB41" s="257" t="str">
        <f>IF(ISNA(VLOOKUP($E41,'CC Caledon MO'!$A$17:$I$92,9,FALSE))=TRUE,"0",VLOOKUP($E41,'CC Caledon MO'!$A$17:$I$92,9,FALSE))</f>
        <v>0</v>
      </c>
      <c r="AC41" s="257" t="str">
        <f>IF(ISNA(VLOOKUP($E41,'CC Caledon DM'!$A$17:$I$93,9,FALSE))=TRUE,"0",VLOOKUP($E41,'CC Caledon DM'!$A$17:$I$93,9,FALSE))</f>
        <v>0</v>
      </c>
      <c r="AD41" s="257" t="str">
        <f>IF(ISNA(VLOOKUP($E41,'SrNats VSC MO'!$A$17:$I$92,9,FALSE))=TRUE,"0",VLOOKUP($E41,'SrNats VSC MO'!$A$17:$I$92,9,FALSE))</f>
        <v>0</v>
      </c>
      <c r="AE41" s="257" t="str">
        <f>IF(ISNA(VLOOKUP($E41,'SrNats VSC DM'!$A$17:$I$93,9,FALSE))=TRUE,"0",VLOOKUP($E41,'SrNats VSC DM'!$A$17:$I$93,9,FALSE))</f>
        <v>0</v>
      </c>
      <c r="AF41" s="68"/>
      <c r="AG41" s="68"/>
      <c r="AH41" s="68"/>
      <c r="AI41" s="68"/>
      <c r="AJ41" s="68"/>
      <c r="AK41" s="68"/>
      <c r="AL41" s="68"/>
      <c r="AM41" s="68"/>
      <c r="AN41" s="68"/>
    </row>
    <row r="42" spans="1:40" ht="19" customHeight="1" x14ac:dyDescent="0.15">
      <c r="A42" s="221" t="s">
        <v>110</v>
      </c>
      <c r="B42" s="222">
        <v>2010</v>
      </c>
      <c r="C42" s="222" t="s">
        <v>257</v>
      </c>
      <c r="D42" s="223" t="s">
        <v>111</v>
      </c>
      <c r="E42" s="225" t="s">
        <v>102</v>
      </c>
      <c r="F42" s="58" t="str">
        <f>IF(ISNA(VLOOKUP($E42,'Ontario Rankings'!$E$6:$M$66,3,FALSE))=TRUE,"0",VLOOKUP($E42,'Ontario Rankings'!$E$6:$M$66,3,FALSE))</f>
        <v>0</v>
      </c>
      <c r="G42" s="247" t="str">
        <f>IF(ISNA(VLOOKUP($E42,'FIS Apex MO-1'!$A$17:$I$95,9,FALSE))=TRUE,"0",VLOOKUP($E42,'FIS Apex MO-1'!$A$17:$I$95,9,FALSE))</f>
        <v>0</v>
      </c>
      <c r="H42" s="247" t="str">
        <f>IF(ISNA(VLOOKUP($E42,'FIS Apex MO-2'!$A$17:$I$92,9,FALSE))=TRUE,"0",VLOOKUP($E42,'FIS Apex MO-2'!$A$17:$I$92,9,FALSE))</f>
        <v>0</v>
      </c>
      <c r="I42" s="68" t="str">
        <f>IF(ISNA(VLOOKUP($E42,'NorAm Apex MO'!$A$17:$I$92,9,FALSE))=TRUE,"0",VLOOKUP($E42,'NorAm Apex MO'!$A$17:$I$92,9,FALSE))</f>
        <v>0</v>
      </c>
      <c r="J42" s="68" t="str">
        <f>IF(ISNA(VLOOKUP($E42,'NorAm Apex DM'!$A$17:$I$92,9,FALSE))=TRUE,"0",VLOOKUP($E42,'NorAm Apex DM'!$A$17:$I$92,9,FALSE))</f>
        <v>0</v>
      </c>
      <c r="K42" s="68">
        <f>IF(ISNA(VLOOKUP($E42,'TT BV1'!$A$17:$I$92,9,FALSE))=TRUE,"0",VLOOKUP($E42,'TT BV1'!$A$17:$I$92,9,FALSE))</f>
        <v>25</v>
      </c>
      <c r="L42" s="247" t="str">
        <f>IF(ISNA(VLOOKUP($E42,'CC Canyon MO'!$A$17:$I$92,9,FALSE))=TRUE,"0",VLOOKUP($E42,'CC Canyon MO'!$A$17:$I$92,9,FALSE))</f>
        <v>0</v>
      </c>
      <c r="M42" s="247" t="str">
        <f>IF(ISNA(VLOOKUP($E42,'CC Canyon DM'!$A$17:$I$81,9,FALSE))=TRUE,"0",VLOOKUP($E42,'CC Canyon DM'!$A$17:$I$81,9,FALSE))</f>
        <v>0</v>
      </c>
      <c r="N42" s="68">
        <f>IF(ISNA(VLOOKUP($E42,'TT BV2'!$A$17:$I$92,9,FALSE))=TRUE,"0",VLOOKUP($E42,'TT BV2'!$A$17:$I$92,9,FALSE))</f>
        <v>24</v>
      </c>
      <c r="O42" s="68" t="str">
        <f>IF(ISNA(VLOOKUP($E42,'TT BV3'!$A$17:$I$92,9,FALSE))=TRUE,"0",VLOOKUP($E42,'TT BV3'!$A$17:$I$92,9,FALSE))</f>
        <v>dns</v>
      </c>
      <c r="P42" s="68" t="str">
        <f>IF(ISNA(VLOOKUP($E42,'NorAm Deer Valley MO'!$A$17:$I$92,9,FALSE))=TRUE,"0",VLOOKUP($E42,'NorAm Deer Valley MO'!$A$17:$I$92,9,FALSE))</f>
        <v>0</v>
      </c>
      <c r="Q42" s="68" t="str">
        <f>IF(ISNA(VLOOKUP($E42,'NorAm Deer Valley DM'!$A$17:$I$92,9,FALSE))=TRUE,"0",VLOOKUP($E42,'NorAm Deer Valley DM'!$A$17:$I$92,9,FALSE))</f>
        <v>0</v>
      </c>
      <c r="R42" s="68">
        <f>IF(ISNA(VLOOKUP($E42,'TT Camp Fortune'!$A$17:$I$92,9,FALSE))=TRUE,"0",VLOOKUP($E42,'TT Camp Fortune'!$A$17:$I$92,9,FALSE))</f>
        <v>28</v>
      </c>
      <c r="S42" s="68" t="str">
        <f>IF(ISNA(VLOOKUP($E42,'CWG MO'!$A$17:$I$92,9,FALSE))=TRUE,"0",VLOOKUP($E42,'CWG MO'!$A$17:$I$92,9,FALSE))</f>
        <v>0</v>
      </c>
      <c r="T42" s="178" t="str">
        <f>IF(ISNA(VLOOKUP($E42,'CWG DM'!$A$17:$I$92,9,FALSE))=TRUE,"0",VLOOKUP($E42,'CWG DM'!$A$17:$I$92,9,FALSE))</f>
        <v>0</v>
      </c>
      <c r="U42" s="68">
        <f>IF(ISNA(VLOOKUP($E42,'TT Prov CF MO'!$A$17:$I$92,9,FALSE))=TRUE,"0",VLOOKUP($E42,'TT Prov CF MO'!$A$17:$I$92,9,FALSE))</f>
        <v>25</v>
      </c>
      <c r="V42" s="68">
        <f>IF(ISNA(VLOOKUP($E42,'TT Prov CF DM'!$A$17:$I$92,9,FALSE))=TRUE,"0",VLOOKUP($E42,'TT Prov CF DM'!$A$17:$I$92,9,FALSE))</f>
        <v>18</v>
      </c>
      <c r="W42" s="68" t="str">
        <f>IF(ISNA(VLOOKUP($E42,'NorAm VSC MO'!$A$17:$I$92,9,FALSE))=TRUE,"0",VLOOKUP($E42,'NorAm VSC MO'!$A$17:$I$92,9,FALSE))</f>
        <v>0</v>
      </c>
      <c r="X42" s="68" t="str">
        <f>IF(ISNA(VLOOKUP($E42,'NorAm VSC DM'!$A$17:$I$92,9,FALSE))=TRUE,"0",VLOOKUP($E42,'NorAm VSC DM'!$A$17:$I$92,9,FALSE))</f>
        <v>0</v>
      </c>
      <c r="Y42" s="68" t="str">
        <f>IF(ISNA(VLOOKUP($E42,'NA Stratton MO'!$A$17:$I$92,9,FALSE))=TRUE,"0",VLOOKUP($E42,'NA Stratton MO'!$A$17:$I$92,9,FALSE))</f>
        <v>0</v>
      </c>
      <c r="Z42" s="68" t="str">
        <f>IF(ISNA(VLOOKUP($E42,'NA Stratton DM'!$A$17:$I$92,9,FALSE))=TRUE,"0",VLOOKUP($E42,'NA Stratton DM'!$A$17:$I$92,9,FALSE))</f>
        <v>0</v>
      </c>
      <c r="AA42" s="266" t="str">
        <f>IF(ISNA(VLOOKUP($E42,'JrNats MO'!$A$17:$I$95,9,FALSE))=TRUE,"0",VLOOKUP($E42,'JrNats MO'!$A$17:$I$95,9,FALSE))</f>
        <v>0</v>
      </c>
      <c r="AB42" s="257" t="str">
        <f>IF(ISNA(VLOOKUP($E42,'CC Caledon MO'!$A$17:$I$92,9,FALSE))=TRUE,"0",VLOOKUP($E42,'CC Caledon MO'!$A$17:$I$92,9,FALSE))</f>
        <v>0</v>
      </c>
      <c r="AC42" s="257" t="str">
        <f>IF(ISNA(VLOOKUP($E42,'CC Caledon DM'!$A$17:$I$93,9,FALSE))=TRUE,"0",VLOOKUP($E42,'CC Caledon DM'!$A$17:$I$93,9,FALSE))</f>
        <v>0</v>
      </c>
      <c r="AD42" s="257" t="str">
        <f>IF(ISNA(VLOOKUP($E42,'SrNats VSC MO'!$A$17:$I$92,9,FALSE))=TRUE,"0",VLOOKUP($E42,'SrNats VSC MO'!$A$17:$I$92,9,FALSE))</f>
        <v>0</v>
      </c>
      <c r="AE42" s="257" t="str">
        <f>IF(ISNA(VLOOKUP($E42,'SrNats VSC DM'!$A$17:$I$93,9,FALSE))=TRUE,"0",VLOOKUP($E42,'SrNats VSC DM'!$A$17:$I$93,9,FALSE))</f>
        <v>0</v>
      </c>
      <c r="AF42" s="68"/>
      <c r="AG42" s="68"/>
      <c r="AH42" s="68"/>
      <c r="AI42" s="68"/>
      <c r="AJ42" s="68"/>
      <c r="AK42" s="68"/>
      <c r="AL42" s="68"/>
      <c r="AM42" s="68"/>
      <c r="AN42" s="68"/>
    </row>
    <row r="43" spans="1:40" ht="19" customHeight="1" x14ac:dyDescent="0.15">
      <c r="A43" s="221" t="s">
        <v>114</v>
      </c>
      <c r="B43" s="222">
        <v>2007</v>
      </c>
      <c r="C43" s="222" t="s">
        <v>257</v>
      </c>
      <c r="D43" s="223" t="s">
        <v>37</v>
      </c>
      <c r="E43" s="225" t="s">
        <v>97</v>
      </c>
      <c r="F43" s="58" t="str">
        <f>IF(ISNA(VLOOKUP($E43,'Ontario Rankings'!$E$6:$M$66,3,FALSE))=TRUE,"0",VLOOKUP($E43,'Ontario Rankings'!$E$6:$M$66,3,FALSE))</f>
        <v>0</v>
      </c>
      <c r="G43" s="247" t="str">
        <f>IF(ISNA(VLOOKUP($E43,'FIS Apex MO-1'!$A$17:$I$95,9,FALSE))=TRUE,"0",VLOOKUP($E43,'FIS Apex MO-1'!$A$17:$I$95,9,FALSE))</f>
        <v>0</v>
      </c>
      <c r="H43" s="247" t="str">
        <f>IF(ISNA(VLOOKUP($E43,'FIS Apex MO-2'!$A$17:$I$92,9,FALSE))=TRUE,"0",VLOOKUP($E43,'FIS Apex MO-2'!$A$17:$I$92,9,FALSE))</f>
        <v>0</v>
      </c>
      <c r="I43" s="68" t="str">
        <f>IF(ISNA(VLOOKUP($E43,'NorAm Apex MO'!$A$17:$I$92,9,FALSE))=TRUE,"0",VLOOKUP($E43,'NorAm Apex MO'!$A$17:$I$92,9,FALSE))</f>
        <v>0</v>
      </c>
      <c r="J43" s="68" t="str">
        <f>IF(ISNA(VLOOKUP($E43,'NorAm Apex DM'!$A$17:$I$92,9,FALSE))=TRUE,"0",VLOOKUP($E43,'NorAm Apex DM'!$A$17:$I$92,9,FALSE))</f>
        <v>0</v>
      </c>
      <c r="K43" s="68">
        <f>IF(ISNA(VLOOKUP($E43,'TT BV1'!$A$17:$I$92,9,FALSE))=TRUE,"0",VLOOKUP($E43,'TT BV1'!$A$17:$I$92,9,FALSE))</f>
        <v>19</v>
      </c>
      <c r="L43" s="247" t="str">
        <f>IF(ISNA(VLOOKUP($E43,'CC Canyon MO'!$A$17:$I$92,9,FALSE))=TRUE,"0",VLOOKUP($E43,'CC Canyon MO'!$A$17:$I$92,9,FALSE))</f>
        <v>0</v>
      </c>
      <c r="M43" s="247" t="str">
        <f>IF(ISNA(VLOOKUP($E43,'CC Canyon DM'!$A$17:$I$81,9,FALSE))=TRUE,"0",VLOOKUP($E43,'CC Canyon DM'!$A$17:$I$81,9,FALSE))</f>
        <v>0</v>
      </c>
      <c r="N43" s="68">
        <f>IF(ISNA(VLOOKUP($E43,'TT BV2'!$A$17:$I$92,9,FALSE))=TRUE,"0",VLOOKUP($E43,'TT BV2'!$A$17:$I$92,9,FALSE))</f>
        <v>15</v>
      </c>
      <c r="O43" s="68" t="str">
        <f>IF(ISNA(VLOOKUP($E43,'TT BV3'!$A$17:$I$92,9,FALSE))=TRUE,"0",VLOOKUP($E43,'TT BV3'!$A$17:$I$92,9,FALSE))</f>
        <v>0</v>
      </c>
      <c r="P43" s="68" t="str">
        <f>IF(ISNA(VLOOKUP($E43,'NorAm Deer Valley MO'!$A$17:$I$92,9,FALSE))=TRUE,"0",VLOOKUP($E43,'NorAm Deer Valley MO'!$A$17:$I$92,9,FALSE))</f>
        <v>0</v>
      </c>
      <c r="Q43" s="68" t="str">
        <f>IF(ISNA(VLOOKUP($E43,'NorAm Deer Valley DM'!$A$17:$I$92,9,FALSE))=TRUE,"0",VLOOKUP($E43,'NorAm Deer Valley DM'!$A$17:$I$92,9,FALSE))</f>
        <v>0</v>
      </c>
      <c r="R43" s="68" t="str">
        <f>IF(ISNA(VLOOKUP($E43,'TT Camp Fortune'!$A$17:$I$92,9,FALSE))=TRUE,"0",VLOOKUP($E43,'TT Camp Fortune'!$A$17:$I$92,9,FALSE))</f>
        <v>0</v>
      </c>
      <c r="S43" s="68" t="str">
        <f>IF(ISNA(VLOOKUP($E43,'CWG MO'!$A$17:$I$92,9,FALSE))=TRUE,"0",VLOOKUP($E43,'CWG MO'!$A$17:$I$92,9,FALSE))</f>
        <v>0</v>
      </c>
      <c r="T43" s="178" t="str">
        <f>IF(ISNA(VLOOKUP($E43,'CWG DM'!$A$17:$I$92,9,FALSE))=TRUE,"0",VLOOKUP($E43,'CWG DM'!$A$17:$I$92,9,FALSE))</f>
        <v>0</v>
      </c>
      <c r="U43" s="68" t="str">
        <f>IF(ISNA(VLOOKUP($E43,'TT Prov CF MO'!$A$17:$I$92,9,FALSE))=TRUE,"0",VLOOKUP($E43,'TT Prov CF MO'!$A$17:$I$92,9,FALSE))</f>
        <v>0</v>
      </c>
      <c r="V43" s="68" t="str">
        <f>IF(ISNA(VLOOKUP($E43,'TT Prov CF DM'!$A$17:$I$92,9,FALSE))=TRUE,"0",VLOOKUP($E43,'TT Prov CF DM'!$A$17:$I$92,9,FALSE))</f>
        <v>0</v>
      </c>
      <c r="W43" s="68" t="str">
        <f>IF(ISNA(VLOOKUP($E43,'NorAm VSC MO'!$A$17:$I$92,9,FALSE))=TRUE,"0",VLOOKUP($E43,'NorAm VSC MO'!$A$17:$I$92,9,FALSE))</f>
        <v>0</v>
      </c>
      <c r="X43" s="68" t="str">
        <f>IF(ISNA(VLOOKUP($E43,'NorAm VSC DM'!$A$17:$I$92,9,FALSE))=TRUE,"0",VLOOKUP($E43,'NorAm VSC DM'!$A$17:$I$92,9,FALSE))</f>
        <v>0</v>
      </c>
      <c r="Y43" s="68" t="str">
        <f>IF(ISNA(VLOOKUP($E43,'NA Stratton MO'!$A$17:$I$92,9,FALSE))=TRUE,"0",VLOOKUP($E43,'NA Stratton MO'!$A$17:$I$92,9,FALSE))</f>
        <v>0</v>
      </c>
      <c r="Z43" s="68" t="str">
        <f>IF(ISNA(VLOOKUP($E43,'NA Stratton DM'!$A$17:$I$92,9,FALSE))=TRUE,"0",VLOOKUP($E43,'NA Stratton DM'!$A$17:$I$92,9,FALSE))</f>
        <v>0</v>
      </c>
      <c r="AA43" s="266" t="str">
        <f>IF(ISNA(VLOOKUP($E43,'JrNats MO'!$A$17:$I$95,9,FALSE))=TRUE,"0",VLOOKUP($E43,'JrNats MO'!$A$17:$I$95,9,FALSE))</f>
        <v>0</v>
      </c>
      <c r="AB43" s="257" t="str">
        <f>IF(ISNA(VLOOKUP($E43,'CC Caledon MO'!$A$17:$I$92,9,FALSE))=TRUE,"0",VLOOKUP($E43,'CC Caledon MO'!$A$17:$I$92,9,FALSE))</f>
        <v>0</v>
      </c>
      <c r="AC43" s="257" t="str">
        <f>IF(ISNA(VLOOKUP($E43,'CC Caledon DM'!$A$17:$I$93,9,FALSE))=TRUE,"0",VLOOKUP($E43,'CC Caledon DM'!$A$17:$I$93,9,FALSE))</f>
        <v>0</v>
      </c>
      <c r="AD43" s="257" t="str">
        <f>IF(ISNA(VLOOKUP($E43,'SrNats VSC MO'!$A$17:$I$92,9,FALSE))=TRUE,"0",VLOOKUP($E43,'SrNats VSC MO'!$A$17:$I$92,9,FALSE))</f>
        <v>0</v>
      </c>
      <c r="AE43" s="257" t="str">
        <f>IF(ISNA(VLOOKUP($E43,'SrNats VSC DM'!$A$17:$I$93,9,FALSE))=TRUE,"0",VLOOKUP($E43,'SrNats VSC DM'!$A$17:$I$93,9,FALSE))</f>
        <v>0</v>
      </c>
      <c r="AF43" s="68"/>
      <c r="AG43" s="68"/>
      <c r="AH43" s="68"/>
      <c r="AI43" s="68"/>
      <c r="AJ43" s="68"/>
      <c r="AK43" s="68"/>
      <c r="AL43" s="68"/>
      <c r="AM43" s="68"/>
      <c r="AN43" s="68"/>
    </row>
    <row r="44" spans="1:40" ht="19" customHeight="1" x14ac:dyDescent="0.15">
      <c r="A44" s="221" t="s">
        <v>110</v>
      </c>
      <c r="B44" s="222">
        <v>2013</v>
      </c>
      <c r="C44" s="222" t="s">
        <v>257</v>
      </c>
      <c r="D44" s="223" t="s">
        <v>113</v>
      </c>
      <c r="E44" s="225" t="s">
        <v>104</v>
      </c>
      <c r="F44" s="58" t="str">
        <f>IF(ISNA(VLOOKUP($E44,'Ontario Rankings'!$E$6:$M$66,3,FALSE))=TRUE,"0",VLOOKUP($E44,'Ontario Rankings'!$E$6:$M$66,3,FALSE))</f>
        <v>0</v>
      </c>
      <c r="G44" s="247" t="str">
        <f>IF(ISNA(VLOOKUP($E44,'FIS Apex MO-1'!$A$17:$I$95,9,FALSE))=TRUE,"0",VLOOKUP($E44,'FIS Apex MO-1'!$A$17:$I$95,9,FALSE))</f>
        <v>0</v>
      </c>
      <c r="H44" s="247" t="str">
        <f>IF(ISNA(VLOOKUP($E44,'FIS Apex MO-2'!$A$17:$I$92,9,FALSE))=TRUE,"0",VLOOKUP($E44,'FIS Apex MO-2'!$A$17:$I$92,9,FALSE))</f>
        <v>0</v>
      </c>
      <c r="I44" s="68" t="str">
        <f>IF(ISNA(VLOOKUP($E44,'NorAm Apex MO'!$A$17:$I$92,9,FALSE))=TRUE,"0",VLOOKUP($E44,'NorAm Apex MO'!$A$17:$I$92,9,FALSE))</f>
        <v>0</v>
      </c>
      <c r="J44" s="68" t="str">
        <f>IF(ISNA(VLOOKUP($E44,'NorAm Apex DM'!$A$17:$I$92,9,FALSE))=TRUE,"0",VLOOKUP($E44,'NorAm Apex DM'!$A$17:$I$92,9,FALSE))</f>
        <v>0</v>
      </c>
      <c r="K44" s="68">
        <f>IF(ISNA(VLOOKUP($E44,'TT BV1'!$A$17:$I$92,9,FALSE))=TRUE,"0",VLOOKUP($E44,'TT BV1'!$A$17:$I$92,9,FALSE))</f>
        <v>27</v>
      </c>
      <c r="L44" s="247" t="str">
        <f>IF(ISNA(VLOOKUP($E44,'CC Canyon MO'!$A$17:$I$92,9,FALSE))=TRUE,"0",VLOOKUP($E44,'CC Canyon MO'!$A$17:$I$92,9,FALSE))</f>
        <v>0</v>
      </c>
      <c r="M44" s="247" t="str">
        <f>IF(ISNA(VLOOKUP($E44,'CC Canyon DM'!$A$17:$I$81,9,FALSE))=TRUE,"0",VLOOKUP($E44,'CC Canyon DM'!$A$17:$I$81,9,FALSE))</f>
        <v>0</v>
      </c>
      <c r="N44" s="68">
        <f>IF(ISNA(VLOOKUP($E44,'TT BV2'!$A$17:$I$92,9,FALSE))=TRUE,"0",VLOOKUP($E44,'TT BV2'!$A$17:$I$92,9,FALSE))</f>
        <v>28</v>
      </c>
      <c r="O44" s="68">
        <f>IF(ISNA(VLOOKUP($E44,'TT BV3'!$A$17:$I$92,9,FALSE))=TRUE,"0",VLOOKUP($E44,'TT BV3'!$A$17:$I$92,9,FALSE))</f>
        <v>24</v>
      </c>
      <c r="P44" s="68" t="str">
        <f>IF(ISNA(VLOOKUP($E44,'NorAm Deer Valley MO'!$A$17:$I$92,9,FALSE))=TRUE,"0",VLOOKUP($E44,'NorAm Deer Valley MO'!$A$17:$I$92,9,FALSE))</f>
        <v>0</v>
      </c>
      <c r="Q44" s="68" t="str">
        <f>IF(ISNA(VLOOKUP($E44,'NorAm Deer Valley DM'!$A$17:$I$92,9,FALSE))=TRUE,"0",VLOOKUP($E44,'NorAm Deer Valley DM'!$A$17:$I$92,9,FALSE))</f>
        <v>0</v>
      </c>
      <c r="R44" s="68">
        <f>IF(ISNA(VLOOKUP($E44,'TT Camp Fortune'!$A$17:$I$92,9,FALSE))=TRUE,"0",VLOOKUP($E44,'TT Camp Fortune'!$A$17:$I$92,9,FALSE))</f>
        <v>24</v>
      </c>
      <c r="S44" s="68" t="str">
        <f>IF(ISNA(VLOOKUP($E44,'CWG MO'!$A$17:$I$92,9,FALSE))=TRUE,"0",VLOOKUP($E44,'CWG MO'!$A$17:$I$92,9,FALSE))</f>
        <v>0</v>
      </c>
      <c r="T44" s="178" t="str">
        <f>IF(ISNA(VLOOKUP($E44,'CWG DM'!$A$17:$I$92,9,FALSE))=TRUE,"0",VLOOKUP($E44,'CWG DM'!$A$17:$I$92,9,FALSE))</f>
        <v>0</v>
      </c>
      <c r="U44" s="68">
        <f>IF(ISNA(VLOOKUP($E44,'TT Prov CF MO'!$A$17:$I$92,9,FALSE))=TRUE,"0",VLOOKUP($E44,'TT Prov CF MO'!$A$17:$I$92,9,FALSE))</f>
        <v>24</v>
      </c>
      <c r="V44" s="68">
        <f>IF(ISNA(VLOOKUP($E44,'TT Prov CF DM'!$A$17:$I$92,9,FALSE))=TRUE,"0",VLOOKUP($E44,'TT Prov CF DM'!$A$17:$I$92,9,FALSE))</f>
        <v>21</v>
      </c>
      <c r="W44" s="68" t="str">
        <f>IF(ISNA(VLOOKUP($E44,'NorAm VSC MO'!$A$17:$I$92,9,FALSE))=TRUE,"0",VLOOKUP($E44,'NorAm VSC MO'!$A$17:$I$92,9,FALSE))</f>
        <v>0</v>
      </c>
      <c r="X44" s="68" t="str">
        <f>IF(ISNA(VLOOKUP($E44,'NorAm VSC DM'!$A$17:$I$92,9,FALSE))=TRUE,"0",VLOOKUP($E44,'NorAm VSC DM'!$A$17:$I$92,9,FALSE))</f>
        <v>0</v>
      </c>
      <c r="Y44" s="68" t="str">
        <f>IF(ISNA(VLOOKUP($E44,'NA Stratton MO'!$A$17:$I$92,9,FALSE))=TRUE,"0",VLOOKUP($E44,'NA Stratton MO'!$A$17:$I$92,9,FALSE))</f>
        <v>0</v>
      </c>
      <c r="Z44" s="68" t="str">
        <f>IF(ISNA(VLOOKUP($E44,'NA Stratton DM'!$A$17:$I$92,9,FALSE))=TRUE,"0",VLOOKUP($E44,'NA Stratton DM'!$A$17:$I$92,9,FALSE))</f>
        <v>0</v>
      </c>
      <c r="AA44" s="266" t="str">
        <f>IF(ISNA(VLOOKUP($E44,'JrNats MO'!$A$17:$I$95,9,FALSE))=TRUE,"0",VLOOKUP($E44,'JrNats MO'!$A$17:$I$95,9,FALSE))</f>
        <v>0</v>
      </c>
      <c r="AB44" s="257" t="str">
        <f>IF(ISNA(VLOOKUP($E44,'CC Caledon MO'!$A$17:$I$92,9,FALSE))=TRUE,"0",VLOOKUP($E44,'CC Caledon MO'!$A$17:$I$92,9,FALSE))</f>
        <v>0</v>
      </c>
      <c r="AC44" s="257" t="str">
        <f>IF(ISNA(VLOOKUP($E44,'CC Caledon DM'!$A$17:$I$93,9,FALSE))=TRUE,"0",VLOOKUP($E44,'CC Caledon DM'!$A$17:$I$93,9,FALSE))</f>
        <v>0</v>
      </c>
      <c r="AD44" s="257" t="str">
        <f>IF(ISNA(VLOOKUP($E44,'SrNats VSC MO'!$A$17:$I$92,9,FALSE))=TRUE,"0",VLOOKUP($E44,'SrNats VSC MO'!$A$17:$I$92,9,FALSE))</f>
        <v>0</v>
      </c>
      <c r="AE44" s="257" t="str">
        <f>IF(ISNA(VLOOKUP($E44,'SrNats VSC DM'!$A$17:$I$93,9,FALSE))=TRUE,"0",VLOOKUP($E44,'SrNats VSC DM'!$A$17:$I$93,9,FALSE))</f>
        <v>0</v>
      </c>
      <c r="AF44" s="68"/>
      <c r="AG44" s="68"/>
      <c r="AH44" s="68"/>
      <c r="AI44" s="68"/>
      <c r="AJ44" s="68"/>
      <c r="AK44" s="68"/>
      <c r="AL44" s="68"/>
      <c r="AM44" s="68"/>
      <c r="AN44" s="68"/>
    </row>
    <row r="45" spans="1:40" ht="19" customHeight="1" x14ac:dyDescent="0.15">
      <c r="A45" s="72" t="s">
        <v>109</v>
      </c>
      <c r="B45" s="189">
        <v>2010</v>
      </c>
      <c r="C45" s="189" t="s">
        <v>252</v>
      </c>
      <c r="D45" s="165" t="s">
        <v>111</v>
      </c>
      <c r="E45" s="201" t="s">
        <v>173</v>
      </c>
      <c r="F45" s="58">
        <f>IF(ISNA(VLOOKUP($E45,'Ontario Rankings'!$E$6:$M$66,3,FALSE))=TRUE,"0",VLOOKUP($E45,'Ontario Rankings'!$E$6:$M$66,3,FALSE))</f>
        <v>23</v>
      </c>
      <c r="G45" s="247" t="str">
        <f>IF(ISNA(VLOOKUP($E45,'FIS Apex MO-1'!$A$17:$I$95,9,FALSE))=TRUE,"0",VLOOKUP($E45,'FIS Apex MO-1'!$A$17:$I$95,9,FALSE))</f>
        <v>0</v>
      </c>
      <c r="H45" s="247" t="str">
        <f>IF(ISNA(VLOOKUP($E45,'FIS Apex MO-2'!$A$17:$I$92,9,FALSE))=TRUE,"0",VLOOKUP($E45,'FIS Apex MO-2'!$A$17:$I$92,9,FALSE))</f>
        <v>0</v>
      </c>
      <c r="I45" s="68" t="str">
        <f>IF(ISNA(VLOOKUP($E45,'NorAm Apex MO'!$A$17:$I$92,9,FALSE))=TRUE,"0",VLOOKUP($E45,'NorAm Apex MO'!$A$17:$I$92,9,FALSE))</f>
        <v>0</v>
      </c>
      <c r="J45" s="68" t="str">
        <f>IF(ISNA(VLOOKUP($E45,'NorAm Apex DM'!$A$17:$I$92,9,FALSE))=TRUE,"0",VLOOKUP($E45,'NorAm Apex DM'!$A$17:$I$92,9,FALSE))</f>
        <v>0</v>
      </c>
      <c r="K45" s="68" t="str">
        <f>IF(ISNA(VLOOKUP($E45,'TT BV1'!$A$17:$I$92,9,FALSE))=TRUE,"0",VLOOKUP($E45,'TT BV1'!$A$17:$I$92,9,FALSE))</f>
        <v>0</v>
      </c>
      <c r="L45" s="247" t="str">
        <f>IF(ISNA(VLOOKUP($E45,'CC Canyon MO'!$A$17:$I$92,9,FALSE))=TRUE,"0",VLOOKUP($E45,'CC Canyon MO'!$A$17:$I$92,9,FALSE))</f>
        <v>0</v>
      </c>
      <c r="M45" s="247" t="str">
        <f>IF(ISNA(VLOOKUP($E45,'CC Canyon DM'!$A$17:$I$81,9,FALSE))=TRUE,"0",VLOOKUP($E45,'CC Canyon DM'!$A$17:$I$81,9,FALSE))</f>
        <v>0</v>
      </c>
      <c r="N45" s="68" t="str">
        <f>IF(ISNA(VLOOKUP($E45,'TT BV2'!$A$17:$I$92,9,FALSE))=TRUE,"0",VLOOKUP($E45,'TT BV2'!$A$17:$I$92,9,FALSE))</f>
        <v>0</v>
      </c>
      <c r="O45" s="68" t="str">
        <f>IF(ISNA(VLOOKUP($E45,'TT BV3'!$A$17:$I$92,9,FALSE))=TRUE,"0",VLOOKUP($E45,'TT BV3'!$A$17:$I$92,9,FALSE))</f>
        <v>0</v>
      </c>
      <c r="P45" s="68" t="str">
        <f>IF(ISNA(VLOOKUP($E45,'NorAm Deer Valley MO'!$A$17:$I$92,9,FALSE))=TRUE,"0",VLOOKUP($E45,'NorAm Deer Valley MO'!$A$17:$I$92,9,FALSE))</f>
        <v>0</v>
      </c>
      <c r="Q45" s="68" t="str">
        <f>IF(ISNA(VLOOKUP($E45,'NorAm Deer Valley DM'!$A$17:$I$92,9,FALSE))=TRUE,"0",VLOOKUP($E45,'NorAm Deer Valley DM'!$A$17:$I$92,9,FALSE))</f>
        <v>0</v>
      </c>
      <c r="R45" s="68">
        <f>IF(ISNA(VLOOKUP($E45,'TT Camp Fortune'!$A$17:$I$92,9,FALSE))=TRUE,"0",VLOOKUP($E45,'TT Camp Fortune'!$A$17:$I$92,9,FALSE))</f>
        <v>25</v>
      </c>
      <c r="S45" s="68" t="str">
        <f>IF(ISNA(VLOOKUP($E45,'CWG MO'!$A$17:$I$92,9,FALSE))=TRUE,"0",VLOOKUP($E45,'CWG MO'!$A$17:$I$92,9,FALSE))</f>
        <v>0</v>
      </c>
      <c r="T45" s="178" t="str">
        <f>IF(ISNA(VLOOKUP($E45,'CWG DM'!$A$17:$I$92,9,FALSE))=TRUE,"0",VLOOKUP($E45,'CWG DM'!$A$17:$I$92,9,FALSE))</f>
        <v>0</v>
      </c>
      <c r="U45" s="68">
        <f>IF(ISNA(VLOOKUP($E45,'TT Prov CF MO'!$A$17:$I$92,9,FALSE))=TRUE,"0",VLOOKUP($E45,'TT Prov CF MO'!$A$17:$I$92,9,FALSE))</f>
        <v>28</v>
      </c>
      <c r="V45" s="68">
        <f>IF(ISNA(VLOOKUP($E45,'TT Prov CF DM'!$A$17:$I$92,9,FALSE))=TRUE,"0",VLOOKUP($E45,'TT Prov CF DM'!$A$17:$I$92,9,FALSE))</f>
        <v>24</v>
      </c>
      <c r="W45" s="68" t="str">
        <f>IF(ISNA(VLOOKUP($E45,'NorAm VSC MO'!$A$17:$I$92,9,FALSE))=TRUE,"0",VLOOKUP($E45,'NorAm VSC MO'!$A$17:$I$92,9,FALSE))</f>
        <v>0</v>
      </c>
      <c r="X45" s="68" t="str">
        <f>IF(ISNA(VLOOKUP($E45,'NorAm VSC DM'!$A$17:$I$92,9,FALSE))=TRUE,"0",VLOOKUP($E45,'NorAm VSC DM'!$A$17:$I$92,9,FALSE))</f>
        <v>0</v>
      </c>
      <c r="Y45" s="68" t="str">
        <f>IF(ISNA(VLOOKUP($E45,'NA Stratton MO'!$A$17:$I$92,9,FALSE))=TRUE,"0",VLOOKUP($E45,'NA Stratton MO'!$A$17:$I$92,9,FALSE))</f>
        <v>0</v>
      </c>
      <c r="Z45" s="68" t="str">
        <f>IF(ISNA(VLOOKUP($E45,'NA Stratton DM'!$A$17:$I$92,9,FALSE))=TRUE,"0",VLOOKUP($E45,'NA Stratton DM'!$A$17:$I$92,9,FALSE))</f>
        <v>0</v>
      </c>
      <c r="AA45" s="266" t="str">
        <f>IF(ISNA(VLOOKUP($E45,'JrNats MO'!$A$17:$I$95,9,FALSE))=TRUE,"0",VLOOKUP($E45,'JrNats MO'!$A$17:$I$95,9,FALSE))</f>
        <v>0</v>
      </c>
      <c r="AB45" s="257" t="str">
        <f>IF(ISNA(VLOOKUP($E45,'CC Caledon MO'!$A$17:$I$92,9,FALSE))=TRUE,"0",VLOOKUP($E45,'CC Caledon MO'!$A$17:$I$92,9,FALSE))</f>
        <v>0</v>
      </c>
      <c r="AC45" s="257" t="str">
        <f>IF(ISNA(VLOOKUP($E45,'CC Caledon DM'!$A$17:$I$93,9,FALSE))=TRUE,"0",VLOOKUP($E45,'CC Caledon DM'!$A$17:$I$93,9,FALSE))</f>
        <v>0</v>
      </c>
      <c r="AD45" s="257" t="str">
        <f>IF(ISNA(VLOOKUP($E45,'SrNats VSC MO'!$A$17:$I$92,9,FALSE))=TRUE,"0",VLOOKUP($E45,'SrNats VSC MO'!$A$17:$I$92,9,FALSE))</f>
        <v>0</v>
      </c>
      <c r="AE45" s="257" t="str">
        <f>IF(ISNA(VLOOKUP($E45,'SrNats VSC DM'!$A$17:$I$93,9,FALSE))=TRUE,"0",VLOOKUP($E45,'SrNats VSC DM'!$A$17:$I$93,9,FALSE))</f>
        <v>0</v>
      </c>
      <c r="AF45" s="68"/>
      <c r="AG45" s="68"/>
      <c r="AH45" s="68"/>
      <c r="AI45" s="68"/>
      <c r="AJ45" s="68"/>
      <c r="AK45" s="68"/>
      <c r="AL45" s="68"/>
      <c r="AM45" s="68"/>
      <c r="AN45" s="68"/>
    </row>
    <row r="46" spans="1:40" ht="19" customHeight="1" x14ac:dyDescent="0.15">
      <c r="A46" s="331" t="s">
        <v>136</v>
      </c>
      <c r="B46" s="332">
        <v>2012</v>
      </c>
      <c r="C46" s="332" t="s">
        <v>252</v>
      </c>
      <c r="D46" s="333" t="s">
        <v>113</v>
      </c>
      <c r="E46" s="334" t="s">
        <v>144</v>
      </c>
      <c r="F46" s="58">
        <f>IF(ISNA(VLOOKUP($E46,'Ontario Rankings'!$E$6:$M$66,3,FALSE))=TRUE,"0",VLOOKUP($E46,'Ontario Rankings'!$E$6:$M$66,3,FALSE))</f>
        <v>24</v>
      </c>
      <c r="G46" s="247" t="str">
        <f>IF(ISNA(VLOOKUP($E46,'FIS Apex MO-1'!$A$17:$I$95,9,FALSE))=TRUE,"0",VLOOKUP($E46,'FIS Apex MO-1'!$A$17:$I$95,9,FALSE))</f>
        <v>0</v>
      </c>
      <c r="H46" s="247" t="str">
        <f>IF(ISNA(VLOOKUP($E46,'FIS Apex MO-2'!$A$17:$I$92,9,FALSE))=TRUE,"0",VLOOKUP($E46,'FIS Apex MO-2'!$A$17:$I$92,9,FALSE))</f>
        <v>0</v>
      </c>
      <c r="I46" s="68" t="str">
        <f>IF(ISNA(VLOOKUP($E46,'NorAm Apex MO'!$A$17:$I$92,9,FALSE))=TRUE,"0",VLOOKUP($E46,'NorAm Apex MO'!$A$17:$I$92,9,FALSE))</f>
        <v>0</v>
      </c>
      <c r="J46" s="68" t="str">
        <f>IF(ISNA(VLOOKUP($E46,'NorAm Apex DM'!$A$17:$I$92,9,FALSE))=TRUE,"0",VLOOKUP($E46,'NorAm Apex DM'!$A$17:$I$92,9,FALSE))</f>
        <v>0</v>
      </c>
      <c r="K46" s="68" t="str">
        <f>IF(ISNA(VLOOKUP($E46,'TT BV1'!$A$17:$I$92,9,FALSE))=TRUE,"0",VLOOKUP($E46,'TT BV1'!$A$17:$I$92,9,FALSE))</f>
        <v>0</v>
      </c>
      <c r="L46" s="247" t="str">
        <f>IF(ISNA(VLOOKUP($E46,'CC Canyon MO'!$A$17:$I$92,9,FALSE))=TRUE,"0",VLOOKUP($E46,'CC Canyon MO'!$A$17:$I$92,9,FALSE))</f>
        <v>0</v>
      </c>
      <c r="M46" s="247" t="str">
        <f>IF(ISNA(VLOOKUP($E46,'CC Canyon DM'!$A$17:$I$81,9,FALSE))=TRUE,"0",VLOOKUP($E46,'CC Canyon DM'!$A$17:$I$81,9,FALSE))</f>
        <v>0</v>
      </c>
      <c r="N46" s="68" t="str">
        <f>IF(ISNA(VLOOKUP($E46,'TT BV2'!$A$17:$I$92,9,FALSE))=TRUE,"0",VLOOKUP($E46,'TT BV2'!$A$17:$I$92,9,FALSE))</f>
        <v>0</v>
      </c>
      <c r="O46" s="68" t="str">
        <f>IF(ISNA(VLOOKUP($E46,'TT BV3'!$A$17:$I$92,9,FALSE))=TRUE,"0",VLOOKUP($E46,'TT BV3'!$A$17:$I$92,9,FALSE))</f>
        <v>0</v>
      </c>
      <c r="P46" s="68" t="str">
        <f>IF(ISNA(VLOOKUP($E46,'NorAm Deer Valley MO'!$A$17:$I$92,9,FALSE))=TRUE,"0",VLOOKUP($E46,'NorAm Deer Valley MO'!$A$17:$I$92,9,FALSE))</f>
        <v>0</v>
      </c>
      <c r="Q46" s="68" t="str">
        <f>IF(ISNA(VLOOKUP($E46,'NorAm Deer Valley DM'!$A$17:$I$92,9,FALSE))=TRUE,"0",VLOOKUP($E46,'NorAm Deer Valley DM'!$A$17:$I$92,9,FALSE))</f>
        <v>0</v>
      </c>
      <c r="R46" s="68">
        <f>IF(ISNA(VLOOKUP($E46,'TT Camp Fortune'!$A$17:$I$92,9,FALSE))=TRUE,"0",VLOOKUP($E46,'TT Camp Fortune'!$A$17:$I$92,9,FALSE))</f>
        <v>27</v>
      </c>
      <c r="S46" s="68" t="str">
        <f>IF(ISNA(VLOOKUP($E46,'CWG MO'!$A$17:$I$92,9,FALSE))=TRUE,"0",VLOOKUP($E46,'CWG MO'!$A$17:$I$92,9,FALSE))</f>
        <v>0</v>
      </c>
      <c r="T46" s="178" t="str">
        <f>IF(ISNA(VLOOKUP($E46,'CWG DM'!$A$17:$I$92,9,FALSE))=TRUE,"0",VLOOKUP($E46,'CWG DM'!$A$17:$I$92,9,FALSE))</f>
        <v>0</v>
      </c>
      <c r="U46" s="68" t="str">
        <f>IF(ISNA(VLOOKUP($E46,'TT Prov CF MO'!$A$17:$I$92,9,FALSE))=TRUE,"0",VLOOKUP($E46,'TT Prov CF MO'!$A$17:$I$92,9,FALSE))</f>
        <v>0</v>
      </c>
      <c r="V46" s="68" t="str">
        <f>IF(ISNA(VLOOKUP($E46,'TT Prov CF DM'!$A$17:$I$92,9,FALSE))=TRUE,"0",VLOOKUP($E46,'TT Prov CF DM'!$A$17:$I$92,9,FALSE))</f>
        <v>0</v>
      </c>
      <c r="W46" s="68" t="str">
        <f>IF(ISNA(VLOOKUP($E46,'NorAm VSC MO'!$A$17:$I$92,9,FALSE))=TRUE,"0",VLOOKUP($E46,'NorAm VSC MO'!$A$17:$I$92,9,FALSE))</f>
        <v>0</v>
      </c>
      <c r="X46" s="68" t="str">
        <f>IF(ISNA(VLOOKUP($E46,'NorAm VSC DM'!$A$17:$I$92,9,FALSE))=TRUE,"0",VLOOKUP($E46,'NorAm VSC DM'!$A$17:$I$92,9,FALSE))</f>
        <v>0</v>
      </c>
      <c r="Y46" s="68" t="str">
        <f>IF(ISNA(VLOOKUP($E46,'NA Stratton MO'!$A$17:$I$92,9,FALSE))=TRUE,"0",VLOOKUP($E46,'NA Stratton MO'!$A$17:$I$92,9,FALSE))</f>
        <v>0</v>
      </c>
      <c r="Z46" s="68" t="str">
        <f>IF(ISNA(VLOOKUP($E46,'NA Stratton DM'!$A$17:$I$92,9,FALSE))=TRUE,"0",VLOOKUP($E46,'NA Stratton DM'!$A$17:$I$92,9,FALSE))</f>
        <v>0</v>
      </c>
      <c r="AA46" s="266" t="str">
        <f>IF(ISNA(VLOOKUP($E46,'JrNats MO'!$A$17:$I$95,9,FALSE))=TRUE,"0",VLOOKUP($E46,'JrNats MO'!$A$17:$I$95,9,FALSE))</f>
        <v>0</v>
      </c>
      <c r="AB46" s="257" t="str">
        <f>IF(ISNA(VLOOKUP($E46,'CC Caledon MO'!$A$17:$I$92,9,FALSE))=TRUE,"0",VLOOKUP($E46,'CC Caledon MO'!$A$17:$I$92,9,FALSE))</f>
        <v>0</v>
      </c>
      <c r="AC46" s="257" t="str">
        <f>IF(ISNA(VLOOKUP($E46,'CC Caledon DM'!$A$17:$I$93,9,FALSE))=TRUE,"0",VLOOKUP($E46,'CC Caledon DM'!$A$17:$I$93,9,FALSE))</f>
        <v>0</v>
      </c>
      <c r="AD46" s="257" t="str">
        <f>IF(ISNA(VLOOKUP($E46,'SrNats VSC MO'!$A$17:$I$92,9,FALSE))=TRUE,"0",VLOOKUP($E46,'SrNats VSC MO'!$A$17:$I$92,9,FALSE))</f>
        <v>0</v>
      </c>
      <c r="AE46" s="257" t="str">
        <f>IF(ISNA(VLOOKUP($E46,'SrNats VSC DM'!$A$17:$I$93,9,FALSE))=TRUE,"0",VLOOKUP($E46,'SrNats VSC DM'!$A$17:$I$93,9,FALSE))</f>
        <v>0</v>
      </c>
      <c r="AF46" s="68"/>
      <c r="AG46" s="68"/>
      <c r="AH46" s="68"/>
      <c r="AI46" s="68"/>
      <c r="AJ46" s="68"/>
      <c r="AK46" s="68"/>
      <c r="AL46" s="68"/>
      <c r="AM46" s="68"/>
      <c r="AN46" s="68"/>
    </row>
    <row r="47" spans="1:40" ht="52" customHeight="1" x14ac:dyDescent="0.15">
      <c r="M47" s="248" t="s">
        <v>221</v>
      </c>
      <c r="T47" s="181" t="s">
        <v>220</v>
      </c>
    </row>
    <row r="48" spans="1:40" ht="11" x14ac:dyDescent="0.15">
      <c r="B48" s="306"/>
      <c r="C48" s="1" t="s">
        <v>263</v>
      </c>
      <c r="G48" s="307"/>
      <c r="H48" s="307"/>
      <c r="I48" s="307"/>
      <c r="J48" s="308"/>
      <c r="K48" s="307"/>
      <c r="L48" s="308"/>
      <c r="M48" s="307"/>
      <c r="N48" s="307"/>
      <c r="O48" s="309"/>
      <c r="P48" s="308"/>
      <c r="Q48" s="308"/>
      <c r="R48" s="308"/>
      <c r="S48" s="309"/>
      <c r="T48" s="309"/>
      <c r="U48" s="309"/>
      <c r="V48" s="308"/>
      <c r="W48" s="308"/>
      <c r="X48" s="309"/>
      <c r="Y48" s="309"/>
      <c r="Z48" s="307"/>
      <c r="AA48" s="307"/>
      <c r="AB48" s="307"/>
      <c r="AC48" s="307"/>
      <c r="AD48" s="28"/>
      <c r="AE48" s="28"/>
      <c r="AF48" s="28"/>
      <c r="AG48" s="28"/>
      <c r="AH48" s="28"/>
      <c r="AI48" s="28"/>
      <c r="AJ48" s="28"/>
      <c r="AK48" s="28"/>
      <c r="AL48" s="28"/>
      <c r="AM48" s="28"/>
      <c r="AN48" s="28"/>
    </row>
    <row r="49" spans="2:40" ht="11" x14ac:dyDescent="0.15">
      <c r="B49" s="310"/>
      <c r="G49" s="307"/>
      <c r="H49" s="307"/>
      <c r="I49" s="307"/>
      <c r="J49" s="308"/>
      <c r="K49" s="307"/>
      <c r="L49" s="308"/>
      <c r="M49" s="307"/>
      <c r="N49" s="307"/>
      <c r="O49" s="309"/>
      <c r="P49" s="308"/>
      <c r="Q49" s="308"/>
      <c r="R49" s="308"/>
      <c r="S49" s="309"/>
      <c r="T49" s="309"/>
      <c r="U49" s="309"/>
      <c r="V49" s="308"/>
      <c r="W49" s="308"/>
      <c r="X49" s="309"/>
      <c r="Y49" s="309"/>
      <c r="Z49" s="307"/>
      <c r="AA49" s="307"/>
      <c r="AB49" s="307"/>
      <c r="AC49" s="307"/>
      <c r="AD49" s="28"/>
      <c r="AE49" s="28"/>
      <c r="AF49" s="28"/>
      <c r="AG49" s="28"/>
      <c r="AH49" s="28"/>
      <c r="AI49" s="28"/>
      <c r="AJ49" s="28"/>
      <c r="AK49" s="28"/>
      <c r="AL49" s="28"/>
      <c r="AM49" s="28"/>
      <c r="AN49" s="28"/>
    </row>
    <row r="50" spans="2:40" ht="11" x14ac:dyDescent="0.15">
      <c r="B50" s="311"/>
      <c r="C50" s="1" t="s">
        <v>264</v>
      </c>
      <c r="G50" s="307"/>
      <c r="H50" s="307"/>
      <c r="I50" s="307"/>
      <c r="J50" s="308"/>
      <c r="K50" s="307"/>
      <c r="L50" s="308"/>
      <c r="M50" s="307"/>
      <c r="N50" s="307"/>
      <c r="O50" s="309"/>
      <c r="P50" s="308"/>
      <c r="Q50" s="308"/>
      <c r="R50" s="308"/>
      <c r="S50" s="309"/>
      <c r="T50" s="309"/>
      <c r="U50" s="309"/>
      <c r="V50" s="308"/>
      <c r="W50" s="308"/>
      <c r="X50" s="309"/>
      <c r="Y50" s="309"/>
      <c r="Z50" s="307"/>
      <c r="AA50" s="307"/>
      <c r="AB50" s="307"/>
      <c r="AC50" s="307"/>
      <c r="AD50" s="28"/>
      <c r="AE50" s="28"/>
      <c r="AF50" s="28"/>
      <c r="AG50" s="28"/>
      <c r="AH50" s="28"/>
      <c r="AI50" s="28"/>
      <c r="AJ50" s="28"/>
      <c r="AK50" s="28"/>
      <c r="AL50" s="28"/>
      <c r="AM50" s="28"/>
      <c r="AN50" s="28"/>
    </row>
  </sheetData>
  <sortState xmlns:xlrd2="http://schemas.microsoft.com/office/spreadsheetml/2017/richdata2" ref="A12:AN35">
    <sortCondition ref="F12:F35"/>
  </sortState>
  <mergeCells count="1">
    <mergeCell ref="C4:C7"/>
  </mergeCells>
  <phoneticPr fontId="1" type="noConversion"/>
  <conditionalFormatting sqref="E12:E46">
    <cfRule type="duplicateValues" dxfId="134" priority="2"/>
    <cfRule type="duplicateValues" dxfId="133" priority="3"/>
    <cfRule type="duplicateValues" dxfId="132" priority="4"/>
    <cfRule type="duplicateValues" dxfId="131" priority="5"/>
    <cfRule type="duplicateValues" dxfId="130" priority="6"/>
    <cfRule type="duplicateValues" dxfId="129" priority="7"/>
    <cfRule type="duplicateValues" dxfId="128" priority="8"/>
  </conditionalFormatting>
  <conditionalFormatting sqref="E22:E23 E46">
    <cfRule type="duplicateValues" dxfId="127" priority="9"/>
    <cfRule type="duplicateValues" dxfId="126" priority="10"/>
  </conditionalFormatting>
  <conditionalFormatting sqref="E31">
    <cfRule type="duplicateValues" dxfId="125" priority="1"/>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97C0-4525-1946-8E4B-84CC29611E38}">
  <dimension ref="A1:J27"/>
  <sheetViews>
    <sheetView workbookViewId="0">
      <selection activeCell="Q47" sqref="Q4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323">
        <v>43519</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217</v>
      </c>
      <c r="C13" s="38"/>
      <c r="D13" s="37" t="s">
        <v>216</v>
      </c>
      <c r="E13" s="38"/>
      <c r="F13" s="39" t="s">
        <v>1</v>
      </c>
      <c r="G13" s="38"/>
      <c r="H13" s="40"/>
      <c r="I13" s="41" t="s">
        <v>21</v>
      </c>
    </row>
    <row r="14" spans="1:10" ht="15" customHeight="1" x14ac:dyDescent="0.15">
      <c r="A14" s="55" t="s">
        <v>13</v>
      </c>
      <c r="B14" s="42">
        <v>0.9</v>
      </c>
      <c r="C14" s="43"/>
      <c r="D14" s="42">
        <v>0.9</v>
      </c>
      <c r="E14" s="43"/>
      <c r="F14" s="44">
        <v>1</v>
      </c>
      <c r="G14" s="43"/>
      <c r="H14" s="45" t="s">
        <v>15</v>
      </c>
      <c r="I14" s="46" t="s">
        <v>22</v>
      </c>
    </row>
    <row r="15" spans="1:10" ht="15" customHeight="1" x14ac:dyDescent="0.15">
      <c r="A15" s="55" t="s">
        <v>63</v>
      </c>
      <c r="B15" s="84">
        <v>81.8</v>
      </c>
      <c r="C15" s="48"/>
      <c r="D15" s="47">
        <v>81.8</v>
      </c>
      <c r="E15" s="48"/>
      <c r="F15" s="49">
        <v>79.25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18</v>
      </c>
    </row>
    <row r="17" spans="1:9" ht="15" customHeight="1" x14ac:dyDescent="0.15">
      <c r="A17" s="75" t="s">
        <v>56</v>
      </c>
      <c r="B17" s="65">
        <v>61.24</v>
      </c>
      <c r="C17" s="66">
        <f t="shared" ref="C17:C18" si="0">B17/B$15*1000*B$14</f>
        <v>673.7897310513448</v>
      </c>
      <c r="D17" s="65">
        <v>56.94</v>
      </c>
      <c r="E17" s="66">
        <f t="shared" ref="E17:G18" si="1">D17/D$15*1000*D$14</f>
        <v>626.47921760391193</v>
      </c>
      <c r="F17" s="65">
        <v>52.51</v>
      </c>
      <c r="G17" s="66">
        <f t="shared" si="1"/>
        <v>662.58675078864349</v>
      </c>
      <c r="H17" s="62">
        <f>LARGE((C17,E17,G17),1)</f>
        <v>673.7897310513448</v>
      </c>
      <c r="I17" s="63">
        <v>8</v>
      </c>
    </row>
    <row r="18" spans="1:9" x14ac:dyDescent="0.15">
      <c r="A18" s="75" t="s">
        <v>55</v>
      </c>
      <c r="B18" s="65">
        <v>58.54</v>
      </c>
      <c r="C18" s="66">
        <f t="shared" si="0"/>
        <v>644.08312958435204</v>
      </c>
      <c r="D18" s="65">
        <v>61.45</v>
      </c>
      <c r="E18" s="66">
        <f t="shared" si="1"/>
        <v>676.10024449877756</v>
      </c>
      <c r="F18" s="65" t="s">
        <v>54</v>
      </c>
      <c r="G18" s="66"/>
      <c r="H18" s="62">
        <f>LARGE((C18,E18,G18),1)</f>
        <v>676.10024449877756</v>
      </c>
      <c r="I18" s="63">
        <v>11</v>
      </c>
    </row>
    <row r="19" spans="1:9" x14ac:dyDescent="0.15">
      <c r="A19" s="75"/>
      <c r="B19" s="65"/>
      <c r="C19" s="66"/>
      <c r="D19" s="65"/>
      <c r="E19" s="66"/>
      <c r="F19" s="65"/>
      <c r="G19" s="66"/>
      <c r="H19" s="62"/>
      <c r="I19" s="63"/>
    </row>
    <row r="20" spans="1:9" x14ac:dyDescent="0.15">
      <c r="A20" s="74"/>
      <c r="B20" s="65"/>
      <c r="C20" s="66"/>
      <c r="D20" s="65"/>
      <c r="E20" s="66"/>
      <c r="F20" s="65"/>
      <c r="G20" s="66"/>
      <c r="H20" s="62"/>
      <c r="I20" s="63"/>
    </row>
    <row r="21" spans="1:9" x14ac:dyDescent="0.15">
      <c r="A21" s="73"/>
      <c r="B21" s="65"/>
      <c r="C21" s="66"/>
      <c r="D21" s="65"/>
      <c r="E21" s="66"/>
      <c r="F21" s="65"/>
      <c r="G21" s="66"/>
      <c r="H21" s="62"/>
      <c r="I21" s="63"/>
    </row>
    <row r="22" spans="1:9" x14ac:dyDescent="0.15">
      <c r="A22" s="64"/>
      <c r="B22" s="65"/>
      <c r="C22" s="66"/>
      <c r="D22" s="65"/>
      <c r="E22" s="66"/>
      <c r="F22" s="65"/>
      <c r="G22" s="66"/>
      <c r="H22" s="62"/>
      <c r="I22" s="63"/>
    </row>
    <row r="23" spans="1:9" x14ac:dyDescent="0.15">
      <c r="A23" s="75"/>
      <c r="B23" s="65"/>
      <c r="C23" s="66"/>
      <c r="D23" s="65"/>
      <c r="E23" s="66"/>
      <c r="F23" s="65"/>
      <c r="G23" s="66"/>
      <c r="H23" s="62"/>
      <c r="I23" s="63"/>
    </row>
    <row r="24" spans="1:9" x14ac:dyDescent="0.15">
      <c r="C24"/>
    </row>
    <row r="25" spans="1:9" x14ac:dyDescent="0.15">
      <c r="C25"/>
    </row>
    <row r="26" spans="1:9" x14ac:dyDescent="0.15">
      <c r="C26"/>
    </row>
    <row r="27" spans="1:9" x14ac:dyDescent="0.15">
      <c r="C27"/>
    </row>
  </sheetData>
  <mergeCells count="5">
    <mergeCell ref="A1:A7"/>
    <mergeCell ref="B2:F2"/>
    <mergeCell ref="B4:F4"/>
    <mergeCell ref="B6:C6"/>
    <mergeCell ref="B10:C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56CF-AA22-5547-991C-43C5D3692D21}">
  <dimension ref="A1:J27"/>
  <sheetViews>
    <sheetView topLeftCell="A3" workbookViewId="0">
      <selection activeCell="B26" sqref="B26:I2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 min="10" max="10" width="77.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323">
        <v>43519</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210</v>
      </c>
      <c r="C13" s="38"/>
      <c r="D13" s="37" t="s">
        <v>211</v>
      </c>
      <c r="E13" s="38"/>
      <c r="F13" s="39" t="s">
        <v>1</v>
      </c>
      <c r="G13" s="38"/>
      <c r="H13" s="40"/>
      <c r="I13" s="41" t="s">
        <v>21</v>
      </c>
    </row>
    <row r="14" spans="1:10" ht="15" customHeight="1" x14ac:dyDescent="0.15">
      <c r="A14" s="55" t="s">
        <v>13</v>
      </c>
      <c r="B14" s="42">
        <v>0.9</v>
      </c>
      <c r="C14" s="43"/>
      <c r="D14" s="42">
        <v>0.9</v>
      </c>
      <c r="E14" s="43"/>
      <c r="F14" s="42">
        <v>1</v>
      </c>
      <c r="G14" s="43"/>
      <c r="H14" s="45" t="s">
        <v>15</v>
      </c>
      <c r="I14" s="46" t="s">
        <v>22</v>
      </c>
    </row>
    <row r="15" spans="1:10" ht="15" customHeight="1" x14ac:dyDescent="0.15">
      <c r="A15" s="55" t="s">
        <v>63</v>
      </c>
      <c r="B15" s="47">
        <v>1</v>
      </c>
      <c r="C15" s="48"/>
      <c r="D15" s="47">
        <v>1</v>
      </c>
      <c r="E15" s="48"/>
      <c r="F15" s="47">
        <v>1</v>
      </c>
      <c r="G15" s="48"/>
      <c r="H15" s="45" t="s">
        <v>16</v>
      </c>
      <c r="I15" s="46" t="s">
        <v>23</v>
      </c>
      <c r="J15" s="67"/>
    </row>
    <row r="16" spans="1:10" ht="15" customHeight="1" x14ac:dyDescent="0.15">
      <c r="A16" s="55"/>
      <c r="B16" s="51" t="s">
        <v>4</v>
      </c>
      <c r="C16" s="51" t="s">
        <v>118</v>
      </c>
      <c r="D16" s="51" t="s">
        <v>4</v>
      </c>
      <c r="E16" s="51" t="s">
        <v>118</v>
      </c>
      <c r="F16" s="51" t="s">
        <v>4</v>
      </c>
      <c r="G16" s="51" t="s">
        <v>118</v>
      </c>
      <c r="H16" s="51" t="s">
        <v>118</v>
      </c>
      <c r="I16" s="53">
        <v>13</v>
      </c>
      <c r="J16" s="175" t="s">
        <v>213</v>
      </c>
    </row>
    <row r="17" spans="1:10" ht="15" customHeight="1" x14ac:dyDescent="0.15">
      <c r="A17" s="75" t="s">
        <v>56</v>
      </c>
      <c r="B17" s="103"/>
      <c r="C17" s="149">
        <f>B17/B$15*1000*B$14</f>
        <v>0</v>
      </c>
      <c r="D17" s="103"/>
      <c r="E17" s="149">
        <f t="shared" ref="E17:E18" si="0">D17/D$15*1000*D$14</f>
        <v>0</v>
      </c>
      <c r="F17" s="103"/>
      <c r="G17" s="149">
        <f>F17/F$15*1000*F$14</f>
        <v>0</v>
      </c>
      <c r="H17" s="62"/>
      <c r="I17" s="180">
        <v>6</v>
      </c>
      <c r="J17" s="91" t="s">
        <v>212</v>
      </c>
    </row>
    <row r="18" spans="1:10" x14ac:dyDescent="0.15">
      <c r="A18" s="75" t="s">
        <v>55</v>
      </c>
      <c r="B18" s="103"/>
      <c r="C18" s="149">
        <f>B18/B$15*1000*B$14</f>
        <v>0</v>
      </c>
      <c r="D18" s="103"/>
      <c r="E18" s="149">
        <f t="shared" si="0"/>
        <v>0</v>
      </c>
      <c r="F18" s="103"/>
      <c r="G18" s="149">
        <f>F18/F$15*1000*F$14</f>
        <v>0</v>
      </c>
      <c r="H18" s="62"/>
      <c r="I18" s="180">
        <v>10</v>
      </c>
      <c r="J18" s="91" t="s">
        <v>214</v>
      </c>
    </row>
    <row r="19" spans="1:10" x14ac:dyDescent="0.15">
      <c r="A19" s="75"/>
      <c r="B19" s="103"/>
      <c r="C19" s="149"/>
      <c r="D19" s="103"/>
      <c r="E19" s="149"/>
      <c r="F19" s="103"/>
      <c r="G19" s="149"/>
      <c r="H19" s="62"/>
      <c r="I19" s="180"/>
      <c r="J19" s="91" t="s">
        <v>215</v>
      </c>
    </row>
    <row r="20" spans="1:10" x14ac:dyDescent="0.15">
      <c r="A20" s="74"/>
      <c r="B20" s="103"/>
      <c r="C20" s="149"/>
      <c r="D20" s="103"/>
      <c r="E20" s="149"/>
      <c r="F20" s="103"/>
      <c r="G20" s="149"/>
      <c r="H20" s="62"/>
      <c r="I20" s="180"/>
    </row>
    <row r="21" spans="1:10" x14ac:dyDescent="0.15">
      <c r="A21" s="73"/>
      <c r="B21" s="103"/>
      <c r="C21" s="149"/>
      <c r="D21" s="103"/>
      <c r="E21" s="149"/>
      <c r="F21" s="103"/>
      <c r="G21" s="149"/>
      <c r="H21" s="62"/>
      <c r="I21" s="180"/>
    </row>
    <row r="22" spans="1:10" x14ac:dyDescent="0.15">
      <c r="A22" s="64"/>
      <c r="B22" s="103"/>
      <c r="C22" s="149"/>
      <c r="D22" s="103"/>
      <c r="E22" s="149"/>
      <c r="F22" s="103"/>
      <c r="G22" s="149"/>
      <c r="H22" s="62"/>
      <c r="I22" s="180"/>
    </row>
    <row r="23" spans="1:10" x14ac:dyDescent="0.15">
      <c r="A23" s="75"/>
      <c r="B23" s="103"/>
      <c r="C23" s="149"/>
      <c r="D23" s="103"/>
      <c r="E23" s="149"/>
      <c r="F23" s="103"/>
      <c r="G23" s="149"/>
      <c r="H23" s="62"/>
      <c r="I23" s="180"/>
    </row>
    <row r="24" spans="1:10" x14ac:dyDescent="0.15">
      <c r="C24"/>
    </row>
    <row r="25" spans="1:10" x14ac:dyDescent="0.15">
      <c r="C25"/>
    </row>
    <row r="26" spans="1:10" ht="125" customHeight="1" x14ac:dyDescent="0.15">
      <c r="B26" s="326" t="s">
        <v>219</v>
      </c>
      <c r="C26" s="326"/>
      <c r="D26" s="326"/>
      <c r="E26" s="326"/>
      <c r="F26" s="326"/>
      <c r="G26" s="326"/>
      <c r="H26" s="326"/>
      <c r="I26" s="326"/>
    </row>
    <row r="27" spans="1:10" x14ac:dyDescent="0.15">
      <c r="C27"/>
    </row>
  </sheetData>
  <mergeCells count="6">
    <mergeCell ref="B26:I26"/>
    <mergeCell ref="A1:A7"/>
    <mergeCell ref="B2:F2"/>
    <mergeCell ref="B4:F4"/>
    <mergeCell ref="B6:C6"/>
    <mergeCell ref="B10:C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J31"/>
  <sheetViews>
    <sheetView workbookViewId="0">
      <selection activeCell="K29" sqref="K2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323">
        <v>43526</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79.62</v>
      </c>
      <c r="C15" s="48"/>
      <c r="D15" s="47">
        <v>82.69</v>
      </c>
      <c r="E15" s="48"/>
      <c r="F15" s="49">
        <v>83.02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56.12</v>
      </c>
      <c r="C17" s="66">
        <f>B17/B$15*1000*B$14</f>
        <v>881.06003516704334</v>
      </c>
      <c r="D17" s="65">
        <v>0</v>
      </c>
      <c r="E17" s="66">
        <f>D17/D$15*1000*D$14</f>
        <v>0</v>
      </c>
      <c r="F17" s="65">
        <v>0</v>
      </c>
      <c r="G17" s="66">
        <f>F17/F$15*1000*F$14</f>
        <v>0</v>
      </c>
      <c r="H17" s="62">
        <f>LARGE((C17,E17,G17),1)</f>
        <v>881.06003516704334</v>
      </c>
      <c r="I17" s="63">
        <v>47</v>
      </c>
    </row>
    <row r="18" spans="1:9" x14ac:dyDescent="0.15">
      <c r="A18" s="75" t="s">
        <v>55</v>
      </c>
      <c r="B18" s="65">
        <v>53.84</v>
      </c>
      <c r="C18" s="66">
        <f>B18/B$15*1000*B$14</f>
        <v>845.26500879176081</v>
      </c>
      <c r="D18" s="65">
        <v>0</v>
      </c>
      <c r="E18" s="66">
        <f>D18/D$15*1000*D$14</f>
        <v>0</v>
      </c>
      <c r="F18" s="65">
        <v>0</v>
      </c>
      <c r="G18" s="66">
        <f t="shared" ref="G18:G20" si="0">F18/F$15*1000*F$14</f>
        <v>0</v>
      </c>
      <c r="H18" s="62">
        <f>LARGE((C18,E18,G18),1)</f>
        <v>845.26500879176081</v>
      </c>
      <c r="I18" s="63">
        <v>52</v>
      </c>
    </row>
    <row r="19" spans="1:9" x14ac:dyDescent="0.15">
      <c r="A19" s="74" t="s">
        <v>56</v>
      </c>
      <c r="B19" s="77">
        <v>39.93</v>
      </c>
      <c r="C19" s="66">
        <f>B19/B$15*1000*B$14</f>
        <v>626.88394875659367</v>
      </c>
      <c r="D19" s="65">
        <v>0</v>
      </c>
      <c r="E19" s="66">
        <f>D19/D$15*1000*D$14</f>
        <v>0</v>
      </c>
      <c r="F19" s="65">
        <v>0</v>
      </c>
      <c r="G19" s="66">
        <f t="shared" si="0"/>
        <v>0</v>
      </c>
      <c r="H19" s="62">
        <f>LARGE((C19,E19,G19),1)</f>
        <v>626.88394875659367</v>
      </c>
      <c r="I19" s="63">
        <v>59</v>
      </c>
    </row>
    <row r="20" spans="1:9" x14ac:dyDescent="0.15">
      <c r="A20" s="74" t="s">
        <v>59</v>
      </c>
      <c r="B20" s="65">
        <v>5.53</v>
      </c>
      <c r="C20" s="66">
        <f>B20/B$15*1000*B$14</f>
        <v>86.818638533031901</v>
      </c>
      <c r="D20" s="65">
        <v>0</v>
      </c>
      <c r="E20" s="66">
        <f>D20/D$15*1000*D$14</f>
        <v>0</v>
      </c>
      <c r="F20" s="65">
        <v>0</v>
      </c>
      <c r="G20" s="66">
        <f t="shared" si="0"/>
        <v>0</v>
      </c>
      <c r="H20" s="62">
        <f>LARGE((C20,E20,G20),1)</f>
        <v>86.818638533031901</v>
      </c>
      <c r="I20" s="63">
        <v>66</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1">
    <sortCondition ref="I17:I21"/>
  </sortState>
  <mergeCells count="5">
    <mergeCell ref="A1:A7"/>
    <mergeCell ref="B2:F2"/>
    <mergeCell ref="B4:F4"/>
    <mergeCell ref="B6:C6"/>
    <mergeCell ref="B10:C10"/>
  </mergeCells>
  <conditionalFormatting sqref="A19">
    <cfRule type="duplicateValues" dxfId="76"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58F7-64F9-334B-82DD-586D0F84E1BD}">
  <dimension ref="A1:J31"/>
  <sheetViews>
    <sheetView workbookViewId="0">
      <selection activeCell="K17" sqref="K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222</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323">
        <v>43527</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2</v>
      </c>
      <c r="C17" s="66">
        <f>B17/B$15*1000*B$14</f>
        <v>83.333333333333343</v>
      </c>
      <c r="D17" s="65">
        <v>0</v>
      </c>
      <c r="E17" s="66">
        <f>D17/D$15*1000*D$14</f>
        <v>0</v>
      </c>
      <c r="F17" s="65">
        <v>0</v>
      </c>
      <c r="G17" s="66">
        <f>F17/F$15*1000*F$14</f>
        <v>0</v>
      </c>
      <c r="H17" s="62">
        <f>LARGE((C17,E17,G17),1)</f>
        <v>83.333333333333343</v>
      </c>
      <c r="I17" s="63">
        <v>50</v>
      </c>
    </row>
    <row r="18" spans="1:9" x14ac:dyDescent="0.15">
      <c r="A18" s="75" t="s">
        <v>55</v>
      </c>
      <c r="B18" s="65">
        <v>2</v>
      </c>
      <c r="C18" s="66">
        <f>B18/B$15*1000*B$14</f>
        <v>83.333333333333343</v>
      </c>
      <c r="D18" s="65">
        <v>0</v>
      </c>
      <c r="E18" s="66">
        <f>D18/D$15*1000*D$14</f>
        <v>0</v>
      </c>
      <c r="F18" s="65">
        <v>0</v>
      </c>
      <c r="G18" s="66">
        <f t="shared" ref="G18:G20" si="0">F18/F$15*1000*F$14</f>
        <v>0</v>
      </c>
      <c r="H18" s="62">
        <f>LARGE((C18,E18,G18),1)</f>
        <v>83.333333333333343</v>
      </c>
      <c r="I18" s="63">
        <v>59</v>
      </c>
    </row>
    <row r="19" spans="1:9" x14ac:dyDescent="0.15">
      <c r="A19" s="74" t="s">
        <v>56</v>
      </c>
      <c r="B19" s="77">
        <v>2</v>
      </c>
      <c r="C19" s="66">
        <f>B19/B$15*1000*B$14</f>
        <v>83.333333333333343</v>
      </c>
      <c r="D19" s="65">
        <v>0</v>
      </c>
      <c r="E19" s="66">
        <f>D19/D$15*1000*D$14</f>
        <v>0</v>
      </c>
      <c r="F19" s="65">
        <v>0</v>
      </c>
      <c r="G19" s="66">
        <f t="shared" si="0"/>
        <v>0</v>
      </c>
      <c r="H19" s="62">
        <f>LARGE((C19,E19,G19),1)</f>
        <v>83.333333333333343</v>
      </c>
      <c r="I19" s="63">
        <v>44</v>
      </c>
    </row>
    <row r="20" spans="1:9" x14ac:dyDescent="0.15">
      <c r="A20" s="74" t="s">
        <v>59</v>
      </c>
      <c r="B20" s="65">
        <v>2</v>
      </c>
      <c r="C20" s="66">
        <f>B20/B$15*1000*B$14</f>
        <v>83.333333333333343</v>
      </c>
      <c r="D20" s="65">
        <v>0</v>
      </c>
      <c r="E20" s="66">
        <f>D20/D$15*1000*D$14</f>
        <v>0</v>
      </c>
      <c r="F20" s="65">
        <v>0</v>
      </c>
      <c r="G20" s="66">
        <f t="shared" si="0"/>
        <v>0</v>
      </c>
      <c r="H20" s="62">
        <f>LARGE((C20,E20,G20),1)</f>
        <v>83.333333333333343</v>
      </c>
      <c r="I20" s="63">
        <v>55</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75"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A386-1509-1A46-8754-20964F48FDA4}">
  <dimension ref="A1:J31"/>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323">
        <v>43532</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80.73</v>
      </c>
      <c r="C15" s="48"/>
      <c r="D15" s="47">
        <v>82.25</v>
      </c>
      <c r="E15" s="48"/>
      <c r="F15" s="49">
        <v>82.45</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66</v>
      </c>
    </row>
    <row r="17" spans="1:9" ht="15" customHeight="1" x14ac:dyDescent="0.15">
      <c r="A17" s="75" t="s">
        <v>55</v>
      </c>
      <c r="B17" s="65">
        <v>60.61</v>
      </c>
      <c r="C17" s="66">
        <f>B17/B$15*1000*B$14</f>
        <v>938.4677319459928</v>
      </c>
      <c r="D17" s="65">
        <v>0</v>
      </c>
      <c r="E17" s="66">
        <f>D17/D$15*1000*D$14</f>
        <v>0</v>
      </c>
      <c r="F17" s="65">
        <v>0</v>
      </c>
      <c r="G17" s="66">
        <f>F17/F$15*1000*F$14</f>
        <v>0</v>
      </c>
      <c r="H17" s="62">
        <f>LARGE((C17,E17,G17),1)</f>
        <v>938.4677319459928</v>
      </c>
      <c r="I17" s="63">
        <v>41</v>
      </c>
    </row>
    <row r="18" spans="1:9" x14ac:dyDescent="0.15">
      <c r="A18" s="75" t="s">
        <v>56</v>
      </c>
      <c r="B18" s="65">
        <v>49.5</v>
      </c>
      <c r="C18" s="66">
        <f>B18/B$15*1000*B$14</f>
        <v>766.44370122630994</v>
      </c>
      <c r="D18" s="65">
        <v>0</v>
      </c>
      <c r="E18" s="66">
        <f>D18/D$15*1000*D$14</f>
        <v>0</v>
      </c>
      <c r="F18" s="65">
        <v>0</v>
      </c>
      <c r="G18" s="66">
        <f>F18/F$15*1000*F$14</f>
        <v>0</v>
      </c>
      <c r="H18" s="62">
        <f>LARGE((C18,E18,G18),1)</f>
        <v>766.44370122630994</v>
      </c>
      <c r="I18" s="63">
        <v>55</v>
      </c>
    </row>
    <row r="19" spans="1:9" x14ac:dyDescent="0.15">
      <c r="A19" s="74" t="s">
        <v>58</v>
      </c>
      <c r="B19" s="77">
        <v>8.15</v>
      </c>
      <c r="C19" s="66">
        <f>B19/B$15*1000*B$14</f>
        <v>126.19224575746316</v>
      </c>
      <c r="D19" s="65">
        <v>0</v>
      </c>
      <c r="E19" s="66">
        <f>D19/D$15*1000*D$14</f>
        <v>0</v>
      </c>
      <c r="F19" s="65">
        <v>0</v>
      </c>
      <c r="G19" s="66">
        <f>F19/F$15*1000*F$14</f>
        <v>0</v>
      </c>
      <c r="H19" s="62">
        <f>LARGE((C19,E19,G19),1)</f>
        <v>126.19224575746316</v>
      </c>
      <c r="I19" s="63">
        <v>62</v>
      </c>
    </row>
    <row r="20" spans="1:9" x14ac:dyDescent="0.15">
      <c r="A20" s="74"/>
      <c r="B20" s="65"/>
      <c r="C20" s="66">
        <f>B20/B$15*1000*B$14</f>
        <v>0</v>
      </c>
      <c r="D20" s="65">
        <v>0</v>
      </c>
      <c r="E20" s="66">
        <f>D20/D$15*1000*D$14</f>
        <v>0</v>
      </c>
      <c r="F20" s="65">
        <v>0</v>
      </c>
      <c r="G20" s="66">
        <f>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0">
    <sortCondition descending="1" ref="H17:H20"/>
  </sortState>
  <mergeCells count="5">
    <mergeCell ref="A1:A7"/>
    <mergeCell ref="B2:F2"/>
    <mergeCell ref="B4:F4"/>
    <mergeCell ref="B6:C6"/>
    <mergeCell ref="B10:C10"/>
  </mergeCells>
  <conditionalFormatting sqref="A19">
    <cfRule type="duplicateValues" dxfId="74"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A6A6-D90B-2742-848B-414E2221EAFB}">
  <dimension ref="A1:J31"/>
  <sheetViews>
    <sheetView workbookViewId="0">
      <selection activeCell="O9" sqref="O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323">
        <v>43532</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66</v>
      </c>
    </row>
    <row r="17" spans="1:9" ht="15" customHeight="1" x14ac:dyDescent="0.15">
      <c r="A17" s="75" t="s">
        <v>55</v>
      </c>
      <c r="B17" s="65">
        <v>2</v>
      </c>
      <c r="C17" s="66">
        <f>B17/B$15*1000*B$14</f>
        <v>83.333333333333343</v>
      </c>
      <c r="D17" s="65">
        <v>0</v>
      </c>
      <c r="E17" s="66">
        <f>D17/D$15*1000*D$14</f>
        <v>0</v>
      </c>
      <c r="F17" s="65">
        <v>0</v>
      </c>
      <c r="G17" s="66">
        <f>F17/F$15*1000*F$14</f>
        <v>0</v>
      </c>
      <c r="H17" s="62">
        <f>LARGE((C17,E17,G17),1)</f>
        <v>83.333333333333343</v>
      </c>
      <c r="I17" s="63">
        <v>36</v>
      </c>
    </row>
    <row r="18" spans="1:9" x14ac:dyDescent="0.15">
      <c r="A18" s="75" t="s">
        <v>56</v>
      </c>
      <c r="B18" s="65">
        <v>2</v>
      </c>
      <c r="C18" s="66">
        <f>B18/B$15*1000*B$14</f>
        <v>83.333333333333343</v>
      </c>
      <c r="D18" s="65">
        <v>0</v>
      </c>
      <c r="E18" s="66">
        <f>D18/D$15*1000*D$14</f>
        <v>0</v>
      </c>
      <c r="F18" s="65">
        <v>0</v>
      </c>
      <c r="G18" s="66">
        <f>F18/F$15*1000*F$14</f>
        <v>0</v>
      </c>
      <c r="H18" s="62">
        <f>LARGE((C18,E18,G18),1)</f>
        <v>83.333333333333343</v>
      </c>
      <c r="I18" s="63">
        <v>58</v>
      </c>
    </row>
    <row r="19" spans="1:9" x14ac:dyDescent="0.15">
      <c r="A19" s="74" t="s">
        <v>58</v>
      </c>
      <c r="B19" s="77">
        <v>2</v>
      </c>
      <c r="C19" s="66">
        <f>B19/B$15*1000*B$14</f>
        <v>83.333333333333343</v>
      </c>
      <c r="D19" s="65">
        <v>0</v>
      </c>
      <c r="E19" s="66">
        <f>D19/D$15*1000*D$14</f>
        <v>0</v>
      </c>
      <c r="F19" s="65">
        <v>0</v>
      </c>
      <c r="G19" s="66">
        <f>F19/F$15*1000*F$14</f>
        <v>0</v>
      </c>
      <c r="H19" s="62">
        <f>LARGE((C19,E19,G19),1)</f>
        <v>83.333333333333343</v>
      </c>
      <c r="I19" s="63">
        <v>64</v>
      </c>
    </row>
    <row r="20" spans="1:9" x14ac:dyDescent="0.15">
      <c r="A20" s="74"/>
      <c r="B20" s="65"/>
      <c r="C20" s="66">
        <f>B20/B$15*1000*B$14</f>
        <v>0</v>
      </c>
      <c r="D20" s="65">
        <v>0</v>
      </c>
      <c r="E20" s="66">
        <f>D20/D$15*1000*D$14</f>
        <v>0</v>
      </c>
      <c r="F20" s="65">
        <v>0</v>
      </c>
      <c r="G20" s="66">
        <f t="shared" ref="G20" si="0">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19">
    <sortCondition ref="I17:I19"/>
  </sortState>
  <mergeCells count="5">
    <mergeCell ref="A1:A7"/>
    <mergeCell ref="B2:F2"/>
    <mergeCell ref="B4:F4"/>
    <mergeCell ref="B6:C6"/>
    <mergeCell ref="B10:C10"/>
  </mergeCells>
  <conditionalFormatting sqref="A19">
    <cfRule type="duplicateValues" dxfId="73"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406-55D3-9740-95E4-757EEB90FE31}">
  <dimension ref="A1:J37"/>
  <sheetViews>
    <sheetView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228</v>
      </c>
      <c r="C8" s="34"/>
      <c r="D8" s="34"/>
      <c r="E8" s="34"/>
      <c r="F8" s="55"/>
      <c r="G8" s="55"/>
      <c r="H8" s="55"/>
      <c r="I8" s="32"/>
    </row>
    <row r="9" spans="1:10" ht="15" customHeight="1" x14ac:dyDescent="0.15">
      <c r="A9" s="33" t="s">
        <v>0</v>
      </c>
      <c r="B9" s="34" t="s">
        <v>229</v>
      </c>
      <c r="C9" s="34"/>
      <c r="D9" s="34"/>
      <c r="E9" s="34"/>
      <c r="F9" s="55"/>
      <c r="G9" s="55"/>
      <c r="H9" s="55"/>
      <c r="I9" s="32"/>
    </row>
    <row r="10" spans="1:10" ht="15" customHeight="1" x14ac:dyDescent="0.15">
      <c r="A10" s="33" t="s">
        <v>12</v>
      </c>
      <c r="B10" s="323">
        <v>43533</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c r="G13" s="38"/>
      <c r="H13" s="40"/>
      <c r="I13" s="41" t="s">
        <v>21</v>
      </c>
    </row>
    <row r="14" spans="1:10" ht="15" customHeight="1" x14ac:dyDescent="0.15">
      <c r="A14" s="55" t="s">
        <v>13</v>
      </c>
      <c r="B14" s="42">
        <v>0.95</v>
      </c>
      <c r="C14" s="43"/>
      <c r="D14" s="44"/>
      <c r="E14" s="43"/>
      <c r="F14" s="44"/>
      <c r="G14" s="43"/>
      <c r="H14" s="45" t="s">
        <v>15</v>
      </c>
      <c r="I14" s="46" t="s">
        <v>22</v>
      </c>
    </row>
    <row r="15" spans="1:10" ht="15" customHeight="1" x14ac:dyDescent="0.15">
      <c r="A15" s="55" t="s">
        <v>63</v>
      </c>
      <c r="B15" s="84">
        <v>77.010000000000005</v>
      </c>
      <c r="C15" s="48"/>
      <c r="D15" s="47">
        <v>1</v>
      </c>
      <c r="E15" s="48"/>
      <c r="F15" s="49"/>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61</v>
      </c>
    </row>
    <row r="17" spans="1:9" ht="15" customHeight="1" x14ac:dyDescent="0.15">
      <c r="A17" s="74" t="s">
        <v>61</v>
      </c>
      <c r="B17" s="65">
        <v>68.819999999999993</v>
      </c>
      <c r="C17" s="66">
        <f t="shared" ref="C17:C24" si="0">B17/B$15*1000*B$14</f>
        <v>848.96766653681323</v>
      </c>
      <c r="D17" s="65"/>
      <c r="E17" s="66">
        <f t="shared" ref="E17:E24" si="1">D17/D$15*1000*D$14</f>
        <v>0</v>
      </c>
      <c r="F17" s="65"/>
      <c r="G17" s="66"/>
      <c r="H17" s="62">
        <f>LARGE((C17,E17,G17),1)</f>
        <v>848.96766653681323</v>
      </c>
      <c r="I17" s="63">
        <v>16</v>
      </c>
    </row>
    <row r="18" spans="1:9" ht="15" customHeight="1" x14ac:dyDescent="0.15">
      <c r="A18" s="74" t="s">
        <v>175</v>
      </c>
      <c r="B18" s="65">
        <v>65.66</v>
      </c>
      <c r="C18" s="66">
        <f t="shared" si="0"/>
        <v>809.98571614076081</v>
      </c>
      <c r="D18" s="65"/>
      <c r="E18" s="66">
        <f t="shared" si="1"/>
        <v>0</v>
      </c>
      <c r="F18" s="65"/>
      <c r="G18" s="66"/>
      <c r="H18" s="62">
        <f>LARGE((C18,E18,G18),1)</f>
        <v>809.98571614076081</v>
      </c>
      <c r="I18" s="63">
        <v>22</v>
      </c>
    </row>
    <row r="19" spans="1:9" x14ac:dyDescent="0.15">
      <c r="A19" s="74" t="s">
        <v>59</v>
      </c>
      <c r="B19" s="65">
        <v>63.22</v>
      </c>
      <c r="C19" s="66">
        <f t="shared" si="0"/>
        <v>779.88572912608731</v>
      </c>
      <c r="D19" s="65"/>
      <c r="E19" s="66">
        <f t="shared" si="1"/>
        <v>0</v>
      </c>
      <c r="F19" s="65"/>
      <c r="G19" s="66"/>
      <c r="H19" s="62">
        <f>LARGE((C19,E19,G19),1)</f>
        <v>779.88572912608731</v>
      </c>
      <c r="I19" s="63">
        <v>24</v>
      </c>
    </row>
    <row r="20" spans="1:9" x14ac:dyDescent="0.15">
      <c r="A20" s="74" t="s">
        <v>81</v>
      </c>
      <c r="B20" s="65">
        <v>60.89</v>
      </c>
      <c r="C20" s="66">
        <f t="shared" si="0"/>
        <v>751.14270873912471</v>
      </c>
      <c r="D20" s="65"/>
      <c r="E20" s="66">
        <f t="shared" si="1"/>
        <v>0</v>
      </c>
      <c r="F20" s="65"/>
      <c r="G20" s="66"/>
      <c r="H20" s="62">
        <f>LARGE((C20,E20,G20),1)</f>
        <v>751.14270873912471</v>
      </c>
      <c r="I20" s="63">
        <v>33</v>
      </c>
    </row>
    <row r="21" spans="1:9" x14ac:dyDescent="0.15">
      <c r="A21" s="74" t="s">
        <v>82</v>
      </c>
      <c r="B21" s="65">
        <v>58.16</v>
      </c>
      <c r="C21" s="66">
        <f t="shared" si="0"/>
        <v>717.46526425139575</v>
      </c>
      <c r="D21" s="65"/>
      <c r="E21" s="66">
        <f t="shared" si="1"/>
        <v>0</v>
      </c>
      <c r="F21" s="65"/>
      <c r="G21" s="66"/>
      <c r="H21" s="62">
        <f>LARGE((C21,E21,G21),1)</f>
        <v>717.46526425139575</v>
      </c>
      <c r="I21" s="63">
        <v>36</v>
      </c>
    </row>
    <row r="22" spans="1:9" x14ac:dyDescent="0.15">
      <c r="A22" s="195" t="s">
        <v>93</v>
      </c>
      <c r="B22" s="65">
        <v>54.42</v>
      </c>
      <c r="C22" s="66">
        <f t="shared" si="0"/>
        <v>671.32839890923253</v>
      </c>
      <c r="D22" s="65"/>
      <c r="E22" s="66">
        <f t="shared" si="1"/>
        <v>0</v>
      </c>
      <c r="F22" s="65"/>
      <c r="G22" s="66"/>
      <c r="H22" s="62">
        <f>LARGE((C22,E22,G22),1)</f>
        <v>671.32839890923253</v>
      </c>
      <c r="I22" s="63">
        <v>38</v>
      </c>
    </row>
    <row r="23" spans="1:9" x14ac:dyDescent="0.15">
      <c r="A23" s="195" t="s">
        <v>94</v>
      </c>
      <c r="B23" s="65">
        <v>54.22</v>
      </c>
      <c r="C23" s="66">
        <f t="shared" si="0"/>
        <v>668.86118685884946</v>
      </c>
      <c r="D23" s="65"/>
      <c r="E23" s="66">
        <f t="shared" si="1"/>
        <v>0</v>
      </c>
      <c r="F23" s="65"/>
      <c r="G23" s="66"/>
      <c r="H23" s="62">
        <f>LARGE((C23,E23,G23),1)</f>
        <v>668.86118685884946</v>
      </c>
      <c r="I23" s="63">
        <v>39</v>
      </c>
    </row>
    <row r="24" spans="1:9" x14ac:dyDescent="0.15">
      <c r="A24" s="195" t="s">
        <v>91</v>
      </c>
      <c r="B24" s="65">
        <v>52.44</v>
      </c>
      <c r="C24" s="66">
        <f t="shared" si="0"/>
        <v>646.90299961044013</v>
      </c>
      <c r="D24" s="65"/>
      <c r="E24" s="66">
        <f t="shared" si="1"/>
        <v>0</v>
      </c>
      <c r="F24" s="65"/>
      <c r="G24" s="66"/>
      <c r="H24" s="62">
        <f>LARGE((C24,E24,G24),1)</f>
        <v>646.90299961044013</v>
      </c>
      <c r="I24" s="63">
        <v>41</v>
      </c>
    </row>
    <row r="25" spans="1:9" x14ac:dyDescent="0.15">
      <c r="A25" s="196" t="s">
        <v>95</v>
      </c>
      <c r="B25" s="65">
        <v>51.36</v>
      </c>
      <c r="C25" s="66">
        <f t="shared" ref="C25" si="2">B25/B$15*1000*B$14</f>
        <v>633.58005453837154</v>
      </c>
      <c r="D25" s="65"/>
      <c r="E25" s="66">
        <f t="shared" ref="E25" si="3">D25/D$15*1000*D$14</f>
        <v>0</v>
      </c>
      <c r="F25" s="65"/>
      <c r="G25" s="66"/>
      <c r="H25" s="62">
        <f>LARGE((C25,E25,G25),1)</f>
        <v>633.58005453837154</v>
      </c>
      <c r="I25" s="63">
        <v>43</v>
      </c>
    </row>
    <row r="26" spans="1:9" x14ac:dyDescent="0.15">
      <c r="A26" s="197" t="s">
        <v>84</v>
      </c>
      <c r="B26" s="65">
        <v>50.02</v>
      </c>
      <c r="C26" s="66">
        <f t="shared" ref="C26:C30" si="4">B26/B$15*1000*B$14</f>
        <v>617.04973380080503</v>
      </c>
      <c r="D26" s="65"/>
      <c r="E26" s="66">
        <f t="shared" ref="E26:E30" si="5">D26/D$15*1000*D$14</f>
        <v>0</v>
      </c>
      <c r="F26" s="65"/>
      <c r="G26" s="66"/>
      <c r="H26" s="62">
        <f>LARGE((C26,E26,G26),1)</f>
        <v>617.04973380080503</v>
      </c>
      <c r="I26" s="63">
        <v>45</v>
      </c>
    </row>
    <row r="27" spans="1:9" x14ac:dyDescent="0.15">
      <c r="A27" s="196" t="s">
        <v>87</v>
      </c>
      <c r="B27" s="65">
        <v>48.66</v>
      </c>
      <c r="C27" s="66">
        <f t="shared" si="4"/>
        <v>600.27269185820012</v>
      </c>
      <c r="D27" s="65"/>
      <c r="E27" s="66">
        <f t="shared" si="5"/>
        <v>0</v>
      </c>
      <c r="F27" s="65"/>
      <c r="G27" s="66"/>
      <c r="H27" s="62">
        <f>LARGE((C27,E27,G27),1)</f>
        <v>600.27269185820012</v>
      </c>
      <c r="I27" s="63">
        <v>46</v>
      </c>
    </row>
    <row r="28" spans="1:9" x14ac:dyDescent="0.15">
      <c r="A28" s="197" t="s">
        <v>86</v>
      </c>
      <c r="B28" s="65">
        <v>47.22</v>
      </c>
      <c r="C28" s="66">
        <f t="shared" si="4"/>
        <v>582.50876509544207</v>
      </c>
      <c r="D28" s="65"/>
      <c r="E28" s="66">
        <f t="shared" si="5"/>
        <v>0</v>
      </c>
      <c r="F28" s="65"/>
      <c r="G28" s="66"/>
      <c r="H28" s="62">
        <f>LARGE((C28,E28,G28),1)</f>
        <v>582.50876509544207</v>
      </c>
      <c r="I28" s="63">
        <v>48</v>
      </c>
    </row>
    <row r="29" spans="1:9" x14ac:dyDescent="0.15">
      <c r="A29" s="198" t="s">
        <v>88</v>
      </c>
      <c r="B29" s="65">
        <v>43.97</v>
      </c>
      <c r="C29" s="66">
        <f t="shared" si="4"/>
        <v>542.41656927671727</v>
      </c>
      <c r="D29" s="65"/>
      <c r="E29" s="66">
        <f t="shared" si="5"/>
        <v>0</v>
      </c>
      <c r="F29" s="65"/>
      <c r="G29" s="66"/>
      <c r="H29" s="62">
        <f>LARGE((C29,E29,G29),1)</f>
        <v>542.41656927671727</v>
      </c>
      <c r="I29" s="63">
        <v>50</v>
      </c>
    </row>
    <row r="30" spans="1:9" x14ac:dyDescent="0.15">
      <c r="A30" s="195" t="s">
        <v>98</v>
      </c>
      <c r="B30" s="65">
        <v>41.43</v>
      </c>
      <c r="C30" s="66">
        <f t="shared" si="4"/>
        <v>511.08297623685235</v>
      </c>
      <c r="D30" s="65"/>
      <c r="E30" s="66">
        <f t="shared" si="5"/>
        <v>0</v>
      </c>
      <c r="F30" s="65"/>
      <c r="G30" s="66"/>
      <c r="H30" s="62">
        <f>LARGE((C30,E30,G30),1)</f>
        <v>511.08297623685235</v>
      </c>
      <c r="I30" s="63">
        <v>53</v>
      </c>
    </row>
    <row r="31" spans="1:9" x14ac:dyDescent="0.15">
      <c r="A31" s="198" t="s">
        <v>96</v>
      </c>
      <c r="B31" s="65">
        <v>39.200000000000003</v>
      </c>
      <c r="C31" s="66">
        <f t="shared" ref="C31" si="6">B31/B$15*1000*B$14</f>
        <v>483.57356187508111</v>
      </c>
      <c r="D31" s="65"/>
      <c r="E31" s="66">
        <f t="shared" ref="E31" si="7">D31/D$15*1000*D$14</f>
        <v>0</v>
      </c>
      <c r="F31" s="65"/>
      <c r="G31" s="66"/>
      <c r="H31" s="62">
        <f>LARGE((C31,E31,G31),1)</f>
        <v>483.57356187508111</v>
      </c>
      <c r="I31" s="63">
        <v>55</v>
      </c>
    </row>
    <row r="32" spans="1:9" x14ac:dyDescent="0.15">
      <c r="A32" s="195" t="s">
        <v>101</v>
      </c>
      <c r="B32" s="65">
        <v>38.4</v>
      </c>
      <c r="C32" s="66">
        <f t="shared" ref="C32:C36" si="8">B32/B$15*1000*B$14</f>
        <v>473.70471367354884</v>
      </c>
      <c r="D32" s="65"/>
      <c r="E32" s="66">
        <f t="shared" ref="E32:E36" si="9">D32/D$15*1000*D$14</f>
        <v>0</v>
      </c>
      <c r="F32" s="65"/>
      <c r="G32" s="66"/>
      <c r="H32" s="62">
        <f>LARGE((C32,E32,G32),1)</f>
        <v>473.70471367354884</v>
      </c>
      <c r="I32" s="63">
        <v>56</v>
      </c>
    </row>
    <row r="33" spans="1:9" x14ac:dyDescent="0.15">
      <c r="A33" s="198" t="s">
        <v>92</v>
      </c>
      <c r="B33" s="65">
        <v>37.61</v>
      </c>
      <c r="C33" s="66">
        <f t="shared" si="8"/>
        <v>463.95922607453571</v>
      </c>
      <c r="D33" s="65"/>
      <c r="E33" s="66">
        <f t="shared" si="9"/>
        <v>0</v>
      </c>
      <c r="F33" s="65"/>
      <c r="G33" s="66"/>
      <c r="H33" s="62">
        <f>LARGE((C33,E33,G33),1)</f>
        <v>463.95922607453571</v>
      </c>
      <c r="I33" s="63">
        <v>58</v>
      </c>
    </row>
    <row r="34" spans="1:9" x14ac:dyDescent="0.15">
      <c r="A34" s="195" t="s">
        <v>99</v>
      </c>
      <c r="B34" s="65">
        <v>36.799999999999997</v>
      </c>
      <c r="C34" s="66">
        <f t="shared" si="8"/>
        <v>453.96701727048429</v>
      </c>
      <c r="D34" s="65"/>
      <c r="E34" s="66">
        <f t="shared" si="9"/>
        <v>0</v>
      </c>
      <c r="F34" s="65"/>
      <c r="G34" s="66"/>
      <c r="H34" s="62">
        <f>LARGE((C34,E34,G34),1)</f>
        <v>453.96701727048429</v>
      </c>
      <c r="I34" s="63">
        <v>59</v>
      </c>
    </row>
    <row r="35" spans="1:9" x14ac:dyDescent="0.15">
      <c r="A35" s="199" t="s">
        <v>128</v>
      </c>
      <c r="B35" s="65">
        <v>36.18</v>
      </c>
      <c r="C35" s="66">
        <f t="shared" ref="C35" si="10">B35/B$15*1000*B$14</f>
        <v>446.3186599142968</v>
      </c>
      <c r="D35" s="65"/>
      <c r="E35" s="66">
        <f t="shared" ref="E35" si="11">D35/D$15*1000*D$14</f>
        <v>0</v>
      </c>
      <c r="F35" s="65"/>
      <c r="G35" s="66"/>
      <c r="H35" s="62">
        <f>LARGE((C35,E35,G35),1)</f>
        <v>446.3186599142968</v>
      </c>
      <c r="I35" s="63">
        <v>60</v>
      </c>
    </row>
    <row r="36" spans="1:9" x14ac:dyDescent="0.15">
      <c r="A36" s="198" t="s">
        <v>85</v>
      </c>
      <c r="B36" s="65">
        <v>16.34</v>
      </c>
      <c r="C36" s="66">
        <f t="shared" si="8"/>
        <v>201.57122451629655</v>
      </c>
      <c r="D36" s="65"/>
      <c r="E36" s="66">
        <f t="shared" si="9"/>
        <v>0</v>
      </c>
      <c r="F36" s="65"/>
      <c r="G36" s="66"/>
      <c r="H36" s="62">
        <f>LARGE((C36,E36,G36),1)</f>
        <v>201.57122451629655</v>
      </c>
      <c r="I36" s="63">
        <v>61</v>
      </c>
    </row>
    <row r="37" spans="1:9" x14ac:dyDescent="0.15">
      <c r="A37" s="64" t="s">
        <v>62</v>
      </c>
      <c r="B37" s="65"/>
      <c r="C37" s="66">
        <f t="shared" ref="C37" si="12">B37/B$15*1000*B$14</f>
        <v>0</v>
      </c>
      <c r="D37" s="65"/>
      <c r="E37" s="66">
        <f t="shared" ref="E37" si="13">D37/D$15*1000*D$14</f>
        <v>0</v>
      </c>
      <c r="F37" s="65"/>
      <c r="G37" s="66"/>
      <c r="H37" s="62">
        <f>LARGE((C37,E37,G37),1)</f>
        <v>0</v>
      </c>
      <c r="I37" s="63" t="s">
        <v>130</v>
      </c>
    </row>
  </sheetData>
  <mergeCells count="5">
    <mergeCell ref="A1:A7"/>
    <mergeCell ref="B2:F2"/>
    <mergeCell ref="B4:F4"/>
    <mergeCell ref="B6:C6"/>
    <mergeCell ref="B10:C10"/>
  </mergeCells>
  <conditionalFormatting sqref="A17:A30 A32:A34 A36:A37">
    <cfRule type="duplicateValues" dxfId="72" priority="23"/>
    <cfRule type="duplicateValues" dxfId="71" priority="24"/>
    <cfRule type="duplicateValues" dxfId="70" priority="25"/>
    <cfRule type="duplicateValues" dxfId="69" priority="26"/>
    <cfRule type="duplicateValues" dxfId="68" priority="27"/>
    <cfRule type="duplicateValues" dxfId="67" priority="28"/>
    <cfRule type="duplicateValues" dxfId="66" priority="29"/>
  </conditionalFormatting>
  <conditionalFormatting sqref="A26">
    <cfRule type="duplicateValues" dxfId="65" priority="30"/>
  </conditionalFormatting>
  <conditionalFormatting sqref="A31">
    <cfRule type="duplicateValues" dxfId="64" priority="8"/>
    <cfRule type="duplicateValues" dxfId="63" priority="9"/>
    <cfRule type="duplicateValues" dxfId="62" priority="10"/>
    <cfRule type="duplicateValues" dxfId="61" priority="11"/>
    <cfRule type="duplicateValues" dxfId="60" priority="12"/>
    <cfRule type="duplicateValues" dxfId="59" priority="13"/>
    <cfRule type="duplicateValues" dxfId="58" priority="14"/>
  </conditionalFormatting>
  <conditionalFormatting sqref="A35">
    <cfRule type="duplicateValues" dxfId="57" priority="1"/>
    <cfRule type="duplicateValues" dxfId="56" priority="2"/>
    <cfRule type="duplicateValues" dxfId="55" priority="3"/>
    <cfRule type="duplicateValues" dxfId="54" priority="4"/>
    <cfRule type="duplicateValues" dxfId="53" priority="5"/>
    <cfRule type="duplicateValues" dxfId="52" priority="6"/>
    <cfRule type="duplicateValues" dxfId="51" priority="7"/>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4B11-122A-054D-ADEC-4A7AD0139304}">
  <dimension ref="A1:J34"/>
  <sheetViews>
    <sheetView showGridLines="0" topLeftCell="A11" zoomScale="125" zoomScaleNormal="125" workbookViewId="0">
      <selection activeCell="A27" sqref="A2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323">
        <v>43541</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74.28</v>
      </c>
      <c r="C15" s="48"/>
      <c r="D15" s="47">
        <v>1</v>
      </c>
      <c r="E15" s="48"/>
      <c r="F15" s="49">
        <v>79.13</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54</v>
      </c>
    </row>
    <row r="17" spans="1:9" ht="15" customHeight="1" x14ac:dyDescent="0.15">
      <c r="A17" s="76" t="s">
        <v>55</v>
      </c>
      <c r="B17" s="65">
        <v>64.989999999999995</v>
      </c>
      <c r="C17" s="66">
        <f t="shared" ref="C17:C26" si="0">B17/B$15*1000*B$14</f>
        <v>831.18605277329004</v>
      </c>
      <c r="D17" s="65"/>
      <c r="E17" s="66">
        <f t="shared" ref="E17:E26" si="1">D17/D$15*1000*D$14</f>
        <v>0</v>
      </c>
      <c r="F17" s="65"/>
      <c r="G17" s="66">
        <f>F17/F$15*1000*F$14</f>
        <v>0</v>
      </c>
      <c r="H17" s="62">
        <f>LARGE((C17,E17,G17),1)</f>
        <v>831.18605277329004</v>
      </c>
      <c r="I17" s="63">
        <v>24</v>
      </c>
    </row>
    <row r="18" spans="1:9" ht="15" customHeight="1" x14ac:dyDescent="0.15">
      <c r="A18" s="73" t="s">
        <v>56</v>
      </c>
      <c r="B18" s="65">
        <v>64.03</v>
      </c>
      <c r="C18" s="66">
        <f t="shared" si="0"/>
        <v>818.90818524501867</v>
      </c>
      <c r="D18" s="65"/>
      <c r="E18" s="66">
        <f t="shared" si="1"/>
        <v>0</v>
      </c>
      <c r="F18" s="65"/>
      <c r="G18" s="66"/>
      <c r="H18" s="62">
        <f>LARGE((C18,E18,G18),1)</f>
        <v>818.90818524501867</v>
      </c>
      <c r="I18" s="63">
        <v>26</v>
      </c>
    </row>
    <row r="19" spans="1:9" x14ac:dyDescent="0.15">
      <c r="A19" s="74" t="s">
        <v>62</v>
      </c>
      <c r="B19" s="65">
        <v>63.96</v>
      </c>
      <c r="C19" s="66">
        <f t="shared" si="0"/>
        <v>818.01292407108235</v>
      </c>
      <c r="D19" s="65"/>
      <c r="E19" s="66">
        <f t="shared" si="1"/>
        <v>0</v>
      </c>
      <c r="F19" s="65"/>
      <c r="G19" s="66"/>
      <c r="H19" s="62">
        <f>LARGE((C19,E19,G19),1)</f>
        <v>818.01292407108235</v>
      </c>
      <c r="I19" s="63">
        <v>27</v>
      </c>
    </row>
    <row r="20" spans="1:9" x14ac:dyDescent="0.15">
      <c r="A20" s="74" t="s">
        <v>61</v>
      </c>
      <c r="B20" s="65">
        <v>61.78</v>
      </c>
      <c r="C20" s="66">
        <f t="shared" si="0"/>
        <v>790.13193322563268</v>
      </c>
      <c r="D20" s="65"/>
      <c r="E20" s="66">
        <f t="shared" si="1"/>
        <v>0</v>
      </c>
      <c r="F20" s="65"/>
      <c r="G20" s="66"/>
      <c r="H20" s="62">
        <f>LARGE((C20,E20,G20),1)</f>
        <v>790.13193322563268</v>
      </c>
      <c r="I20" s="63">
        <v>31</v>
      </c>
    </row>
    <row r="21" spans="1:9" x14ac:dyDescent="0.15">
      <c r="A21" s="74" t="s">
        <v>58</v>
      </c>
      <c r="B21" s="65">
        <v>58.87</v>
      </c>
      <c r="C21" s="66">
        <f t="shared" si="0"/>
        <v>752.91464728055996</v>
      </c>
      <c r="D21" s="65"/>
      <c r="E21" s="66">
        <f t="shared" si="1"/>
        <v>0</v>
      </c>
      <c r="F21" s="65"/>
      <c r="G21" s="66"/>
      <c r="H21" s="62">
        <f>LARGE((C21,E21,G21),1)</f>
        <v>752.91464728055996</v>
      </c>
      <c r="I21" s="63">
        <v>37</v>
      </c>
    </row>
    <row r="22" spans="1:9" x14ac:dyDescent="0.15">
      <c r="A22" s="74" t="s">
        <v>59</v>
      </c>
      <c r="B22" s="65">
        <v>56.69</v>
      </c>
      <c r="C22" s="66">
        <f t="shared" si="0"/>
        <v>725.0336564351104</v>
      </c>
      <c r="D22" s="65"/>
      <c r="E22" s="66">
        <f t="shared" si="1"/>
        <v>0</v>
      </c>
      <c r="F22" s="65"/>
      <c r="G22" s="66"/>
      <c r="H22" s="62">
        <f>LARGE((C22,E22,G22),1)</f>
        <v>725.0336564351104</v>
      </c>
      <c r="I22" s="63">
        <v>38</v>
      </c>
    </row>
    <row r="23" spans="1:9" x14ac:dyDescent="0.15">
      <c r="A23" s="74" t="s">
        <v>93</v>
      </c>
      <c r="B23" s="65">
        <v>50.5</v>
      </c>
      <c r="C23" s="66">
        <f t="shared" si="0"/>
        <v>645.86698976844366</v>
      </c>
      <c r="D23" s="65"/>
      <c r="E23" s="66">
        <f t="shared" si="1"/>
        <v>0</v>
      </c>
      <c r="F23" s="65"/>
      <c r="G23" s="66"/>
      <c r="H23" s="62">
        <f>LARGE((C23,E23,G23),1)</f>
        <v>645.86698976844366</v>
      </c>
      <c r="I23" s="63">
        <v>41</v>
      </c>
    </row>
    <row r="24" spans="1:9" x14ac:dyDescent="0.15">
      <c r="A24" s="74" t="s">
        <v>82</v>
      </c>
      <c r="B24" s="65">
        <v>50.02</v>
      </c>
      <c r="C24" s="66">
        <f t="shared" ref="C24" si="2">B24/B$15*1000*B$14</f>
        <v>639.72805600430809</v>
      </c>
      <c r="D24" s="65"/>
      <c r="E24" s="66">
        <f t="shared" ref="E24" si="3">D24/D$15*1000*D$14</f>
        <v>0</v>
      </c>
      <c r="F24" s="65"/>
      <c r="G24" s="66"/>
      <c r="H24" s="62">
        <f>LARGE((C24,E24,G24),1)</f>
        <v>639.72805600430809</v>
      </c>
      <c r="I24" s="63">
        <v>43</v>
      </c>
    </row>
    <row r="25" spans="1:9" x14ac:dyDescent="0.15">
      <c r="A25" s="74" t="s">
        <v>91</v>
      </c>
      <c r="B25" s="65">
        <v>49.51</v>
      </c>
      <c r="C25" s="66">
        <f t="shared" si="0"/>
        <v>633.2054388799138</v>
      </c>
      <c r="D25" s="65"/>
      <c r="E25" s="66">
        <f t="shared" si="1"/>
        <v>0</v>
      </c>
      <c r="F25" s="65"/>
      <c r="G25" s="66"/>
      <c r="H25" s="62">
        <f>LARGE((C25,E25,G25),1)</f>
        <v>633.2054388799138</v>
      </c>
      <c r="I25" s="63">
        <v>44</v>
      </c>
    </row>
    <row r="26" spans="1:9" x14ac:dyDescent="0.15">
      <c r="A26" s="74" t="s">
        <v>86</v>
      </c>
      <c r="B26" s="65">
        <v>47.64</v>
      </c>
      <c r="C26" s="66">
        <f t="shared" si="0"/>
        <v>609.28917609046846</v>
      </c>
      <c r="D26" s="65"/>
      <c r="E26" s="66">
        <f t="shared" si="1"/>
        <v>0</v>
      </c>
      <c r="F26" s="65"/>
      <c r="G26" s="66"/>
      <c r="H26" s="62">
        <f>LARGE((C26,E26,G26),1)</f>
        <v>609.28917609046846</v>
      </c>
      <c r="I26" s="63">
        <v>45</v>
      </c>
    </row>
    <row r="27" spans="1:9" x14ac:dyDescent="0.15">
      <c r="A27" s="75" t="s">
        <v>88</v>
      </c>
      <c r="B27" s="65">
        <v>44.65</v>
      </c>
      <c r="C27" s="66">
        <f t="shared" ref="C27:C33" si="4">B27/B$15*1000*B$14</f>
        <v>571.04873451803985</v>
      </c>
      <c r="D27" s="65"/>
      <c r="E27" s="66">
        <f t="shared" ref="E27:E33" si="5">D27/D$15*1000*D$14</f>
        <v>0</v>
      </c>
      <c r="F27" s="65"/>
      <c r="G27" s="66"/>
      <c r="H27" s="62">
        <f>LARGE((C27,E27,G27),1)</f>
        <v>571.04873451803985</v>
      </c>
      <c r="I27" s="63">
        <v>47</v>
      </c>
    </row>
    <row r="28" spans="1:9" x14ac:dyDescent="0.15">
      <c r="A28" s="75" t="s">
        <v>87</v>
      </c>
      <c r="B28" s="65">
        <v>44.57</v>
      </c>
      <c r="C28" s="66">
        <f t="shared" si="4"/>
        <v>570.02557889068385</v>
      </c>
      <c r="D28" s="65"/>
      <c r="E28" s="66">
        <f t="shared" si="5"/>
        <v>0</v>
      </c>
      <c r="F28" s="65"/>
      <c r="G28" s="66"/>
      <c r="H28" s="62">
        <f>LARGE((C28,E28,G28),1)</f>
        <v>570.02557889068385</v>
      </c>
      <c r="I28" s="63">
        <v>48</v>
      </c>
    </row>
    <row r="29" spans="1:9" x14ac:dyDescent="0.15">
      <c r="A29" s="64" t="s">
        <v>94</v>
      </c>
      <c r="B29" s="65">
        <v>44.48</v>
      </c>
      <c r="C29" s="66">
        <f t="shared" si="4"/>
        <v>568.87452880990838</v>
      </c>
      <c r="D29" s="65"/>
      <c r="E29" s="66">
        <f t="shared" si="5"/>
        <v>0</v>
      </c>
      <c r="F29" s="65"/>
      <c r="G29" s="66"/>
      <c r="H29" s="62">
        <f>LARGE((C29,E29,G29),1)</f>
        <v>568.87452880990838</v>
      </c>
      <c r="I29" s="63">
        <v>49</v>
      </c>
    </row>
    <row r="30" spans="1:9" x14ac:dyDescent="0.15">
      <c r="A30" s="90" t="s">
        <v>98</v>
      </c>
      <c r="B30" s="65">
        <v>43.71</v>
      </c>
      <c r="C30" s="66">
        <f t="shared" si="4"/>
        <v>559.02665589660751</v>
      </c>
      <c r="D30" s="65"/>
      <c r="E30" s="66">
        <f t="shared" si="5"/>
        <v>0</v>
      </c>
      <c r="F30" s="65"/>
      <c r="G30" s="66"/>
      <c r="H30" s="62">
        <f>LARGE((C30,E30,G30),1)</f>
        <v>559.02665589660751</v>
      </c>
      <c r="I30" s="63">
        <v>50</v>
      </c>
    </row>
    <row r="31" spans="1:9" x14ac:dyDescent="0.15">
      <c r="A31" s="90" t="s">
        <v>84</v>
      </c>
      <c r="B31" s="65">
        <v>42.96</v>
      </c>
      <c r="C31" s="66">
        <f t="shared" si="4"/>
        <v>549.43457189014543</v>
      </c>
      <c r="D31" s="65"/>
      <c r="E31" s="66">
        <f t="shared" si="5"/>
        <v>0</v>
      </c>
      <c r="F31" s="65"/>
      <c r="G31" s="66"/>
      <c r="H31" s="62">
        <f>LARGE((C31,E31,G31),1)</f>
        <v>549.43457189014543</v>
      </c>
      <c r="I31" s="63">
        <v>51</v>
      </c>
    </row>
    <row r="32" spans="1:9" x14ac:dyDescent="0.15">
      <c r="A32" s="74" t="s">
        <v>175</v>
      </c>
      <c r="B32" s="65">
        <v>40.11</v>
      </c>
      <c r="C32" s="66">
        <f t="shared" si="4"/>
        <v>512.98465266558958</v>
      </c>
      <c r="D32" s="65"/>
      <c r="E32" s="66">
        <f t="shared" si="5"/>
        <v>0</v>
      </c>
      <c r="F32" s="65"/>
      <c r="G32" s="66"/>
      <c r="H32" s="62">
        <f>LARGE((C32,E32,G32),1)</f>
        <v>512.98465266558958</v>
      </c>
      <c r="I32" s="63">
        <v>52</v>
      </c>
    </row>
    <row r="33" spans="1:9" x14ac:dyDescent="0.15">
      <c r="A33" s="75" t="s">
        <v>92</v>
      </c>
      <c r="B33" s="65"/>
      <c r="C33" s="66">
        <f t="shared" si="4"/>
        <v>0</v>
      </c>
      <c r="D33" s="65"/>
      <c r="E33" s="66">
        <f t="shared" si="5"/>
        <v>0</v>
      </c>
      <c r="F33" s="65"/>
      <c r="G33" s="66"/>
      <c r="H33" s="62">
        <f>LARGE((C33,E33,G33),1)</f>
        <v>0</v>
      </c>
      <c r="I33" s="63" t="s">
        <v>130</v>
      </c>
    </row>
    <row r="34" spans="1:9" x14ac:dyDescent="0.15">
      <c r="A34" s="74" t="s">
        <v>81</v>
      </c>
      <c r="B34" s="65"/>
      <c r="C34" s="66">
        <f t="shared" ref="C34" si="6">B34/B$15*1000*B$14</f>
        <v>0</v>
      </c>
      <c r="D34" s="65"/>
      <c r="E34" s="66">
        <f t="shared" ref="E34" si="7">D34/D$15*1000*D$14</f>
        <v>0</v>
      </c>
      <c r="F34" s="65"/>
      <c r="G34" s="66"/>
      <c r="H34" s="62">
        <f>LARGE((C34,E34,G34),1)</f>
        <v>0</v>
      </c>
      <c r="I34" s="63" t="s">
        <v>130</v>
      </c>
    </row>
  </sheetData>
  <mergeCells count="5">
    <mergeCell ref="A1:A7"/>
    <mergeCell ref="B2:F2"/>
    <mergeCell ref="B4:F4"/>
    <mergeCell ref="B6:C6"/>
    <mergeCell ref="B10:C10"/>
  </mergeCells>
  <conditionalFormatting sqref="A17:A33">
    <cfRule type="duplicateValues" dxfId="50" priority="23"/>
    <cfRule type="duplicateValues" dxfId="49" priority="24"/>
    <cfRule type="duplicateValues" dxfId="48" priority="25"/>
    <cfRule type="duplicateValues" dxfId="47" priority="26"/>
    <cfRule type="duplicateValues" dxfId="46" priority="27"/>
    <cfRule type="duplicateValues" dxfId="45" priority="28"/>
    <cfRule type="duplicateValues" dxfId="44" priority="29"/>
  </conditionalFormatting>
  <conditionalFormatting sqref="A30">
    <cfRule type="duplicateValues" dxfId="43" priority="30"/>
  </conditionalFormatting>
  <conditionalFormatting sqref="A34">
    <cfRule type="duplicateValues" dxfId="42" priority="8"/>
    <cfRule type="duplicateValues" dxfId="41" priority="9"/>
    <cfRule type="duplicateValues" dxfId="40" priority="10"/>
    <cfRule type="duplicateValues" dxfId="39" priority="11"/>
    <cfRule type="duplicateValues" dxfId="38" priority="12"/>
    <cfRule type="duplicateValues" dxfId="37" priority="13"/>
    <cfRule type="duplicateValues" dxfId="36" priority="14"/>
  </conditionalFormatting>
  <pageMargins left="0.7" right="0.7" top="0.75" bottom="0.75" header="0.5" footer="0.5"/>
  <pageSetup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5CC8-C49F-2445-99BE-8199AB2AD099}">
  <dimension ref="A1:J35"/>
  <sheetViews>
    <sheetView topLeftCell="A9" workbookViewId="0">
      <selection activeCell="A17" sqref="A17:A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323">
        <v>43542</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235</v>
      </c>
      <c r="E13" s="38"/>
      <c r="F13" s="39" t="s">
        <v>236</v>
      </c>
      <c r="G13" s="38"/>
      <c r="H13" s="40"/>
      <c r="I13" s="41" t="s">
        <v>21</v>
      </c>
    </row>
    <row r="14" spans="1:10" ht="15" customHeight="1" x14ac:dyDescent="0.15">
      <c r="A14" s="55" t="s">
        <v>13</v>
      </c>
      <c r="B14" s="42">
        <v>0.95</v>
      </c>
      <c r="C14" s="43"/>
      <c r="D14" s="42">
        <v>0.95</v>
      </c>
      <c r="E14" s="43"/>
      <c r="F14" s="44">
        <v>1</v>
      </c>
      <c r="G14" s="43"/>
      <c r="H14" s="45" t="s">
        <v>15</v>
      </c>
      <c r="I14" s="46" t="s">
        <v>22</v>
      </c>
    </row>
    <row r="15" spans="1:10" ht="15" customHeight="1" x14ac:dyDescent="0.15">
      <c r="A15" s="55" t="s">
        <v>63</v>
      </c>
      <c r="B15" s="84">
        <v>76.58</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55</v>
      </c>
    </row>
    <row r="17" spans="1:9" ht="15" customHeight="1" x14ac:dyDescent="0.15">
      <c r="A17" s="76" t="s">
        <v>55</v>
      </c>
      <c r="B17" s="65">
        <v>73.56</v>
      </c>
      <c r="C17" s="66">
        <f t="shared" ref="C17:C34" si="0">B17/B$15*1000*B$14</f>
        <v>912.53591015931056</v>
      </c>
      <c r="D17" s="65"/>
      <c r="E17" s="66">
        <f t="shared" ref="E17:E34" si="1">D17/D$15*1000*D$14</f>
        <v>0</v>
      </c>
      <c r="F17" s="65">
        <v>23.78</v>
      </c>
      <c r="G17" s="66">
        <f>F17/F$15*1000*F$14</f>
        <v>792.66666666666674</v>
      </c>
      <c r="H17" s="62">
        <f>LARGE((C17,E17,G17),1)</f>
        <v>912.53591015931056</v>
      </c>
      <c r="I17" s="63">
        <v>9</v>
      </c>
    </row>
    <row r="18" spans="1:9" ht="15" customHeight="1" x14ac:dyDescent="0.15">
      <c r="A18" s="73" t="s">
        <v>58</v>
      </c>
      <c r="B18" s="65">
        <v>66.25</v>
      </c>
      <c r="C18" s="66">
        <f t="shared" si="0"/>
        <v>821.85296422042302</v>
      </c>
      <c r="D18" s="65"/>
      <c r="E18" s="66">
        <f t="shared" si="1"/>
        <v>0</v>
      </c>
      <c r="F18" s="65">
        <v>23.78</v>
      </c>
      <c r="G18" s="66">
        <f t="shared" ref="G18:G34" si="2">F18/F$15*1000*F$14</f>
        <v>792.66666666666674</v>
      </c>
      <c r="H18" s="62">
        <f>LARGE((C18,E18,G18),1)</f>
        <v>821.85296422042302</v>
      </c>
      <c r="I18" s="63">
        <v>13</v>
      </c>
    </row>
    <row r="19" spans="1:9" x14ac:dyDescent="0.15">
      <c r="A19" s="74" t="s">
        <v>56</v>
      </c>
      <c r="B19" s="65">
        <v>62.66</v>
      </c>
      <c r="C19" s="66">
        <f t="shared" si="0"/>
        <v>777.31783755549748</v>
      </c>
      <c r="D19" s="65"/>
      <c r="E19" s="66">
        <f t="shared" si="1"/>
        <v>0</v>
      </c>
      <c r="F19" s="99">
        <v>23.78</v>
      </c>
      <c r="G19" s="66">
        <f t="shared" si="2"/>
        <v>792.66666666666674</v>
      </c>
      <c r="H19" s="62">
        <f>LARGE((C19,E19,G19),1)</f>
        <v>792.66666666666674</v>
      </c>
      <c r="I19" s="63">
        <v>16</v>
      </c>
    </row>
    <row r="20" spans="1:9" x14ac:dyDescent="0.15">
      <c r="A20" s="74" t="s">
        <v>61</v>
      </c>
      <c r="B20" s="65">
        <v>62.21</v>
      </c>
      <c r="C20" s="66">
        <f t="shared" si="0"/>
        <v>771.73544006267946</v>
      </c>
      <c r="D20" s="192">
        <v>12.48</v>
      </c>
      <c r="E20" s="66">
        <f t="shared" si="1"/>
        <v>395.20000000000005</v>
      </c>
      <c r="F20" s="65"/>
      <c r="G20" s="66">
        <f t="shared" si="2"/>
        <v>0</v>
      </c>
      <c r="H20" s="62">
        <f>LARGE((C20,E20,G20),1)</f>
        <v>771.73544006267946</v>
      </c>
      <c r="I20" s="63">
        <v>30</v>
      </c>
    </row>
    <row r="21" spans="1:9" x14ac:dyDescent="0.15">
      <c r="A21" s="74" t="s">
        <v>62</v>
      </c>
      <c r="B21" s="65">
        <v>60.23</v>
      </c>
      <c r="C21" s="66">
        <f t="shared" si="0"/>
        <v>747.17289109428043</v>
      </c>
      <c r="D21" s="65"/>
      <c r="E21" s="66">
        <f t="shared" si="1"/>
        <v>0</v>
      </c>
      <c r="F21" s="65"/>
      <c r="G21" s="66">
        <f t="shared" si="2"/>
        <v>0</v>
      </c>
      <c r="H21" s="62">
        <f>LARGE((C21,E21,G21),1)</f>
        <v>747.17289109428043</v>
      </c>
      <c r="I21" s="63">
        <v>34</v>
      </c>
    </row>
    <row r="22" spans="1:9" x14ac:dyDescent="0.15">
      <c r="A22" s="74" t="s">
        <v>82</v>
      </c>
      <c r="B22" s="65">
        <v>59.84</v>
      </c>
      <c r="C22" s="66">
        <f t="shared" si="0"/>
        <v>742.33481326717163</v>
      </c>
      <c r="D22" s="65"/>
      <c r="E22" s="66">
        <f t="shared" si="1"/>
        <v>0</v>
      </c>
      <c r="F22" s="65"/>
      <c r="G22" s="66">
        <f t="shared" si="2"/>
        <v>0</v>
      </c>
      <c r="H22" s="62">
        <f>LARGE((C22,E22,G22),1)</f>
        <v>742.33481326717163</v>
      </c>
      <c r="I22" s="63">
        <v>35</v>
      </c>
    </row>
    <row r="23" spans="1:9" x14ac:dyDescent="0.15">
      <c r="A23" s="74" t="s">
        <v>59</v>
      </c>
      <c r="B23" s="65">
        <v>58.65</v>
      </c>
      <c r="C23" s="66">
        <f t="shared" si="0"/>
        <v>727.57247323060847</v>
      </c>
      <c r="D23" s="65"/>
      <c r="E23" s="66">
        <f t="shared" si="1"/>
        <v>0</v>
      </c>
      <c r="F23" s="65"/>
      <c r="G23" s="66">
        <f t="shared" si="2"/>
        <v>0</v>
      </c>
      <c r="H23" s="62">
        <f>LARGE((C23,E23,G23),1)</f>
        <v>727.57247323060847</v>
      </c>
      <c r="I23" s="63">
        <v>37</v>
      </c>
    </row>
    <row r="24" spans="1:9" x14ac:dyDescent="0.15">
      <c r="A24" s="74" t="s">
        <v>175</v>
      </c>
      <c r="B24" s="65">
        <v>50.42</v>
      </c>
      <c r="C24" s="66">
        <f t="shared" si="0"/>
        <v>625.47662575084883</v>
      </c>
      <c r="D24" s="65"/>
      <c r="E24" s="66">
        <f t="shared" si="1"/>
        <v>0</v>
      </c>
      <c r="F24" s="65"/>
      <c r="G24" s="66">
        <f t="shared" si="2"/>
        <v>0</v>
      </c>
      <c r="H24" s="62">
        <f>LARGE((C24,E24,G24),1)</f>
        <v>625.47662575084883</v>
      </c>
      <c r="I24" s="63">
        <v>41</v>
      </c>
    </row>
    <row r="25" spans="1:9" x14ac:dyDescent="0.15">
      <c r="A25" s="74" t="s">
        <v>94</v>
      </c>
      <c r="B25" s="65">
        <v>49.12</v>
      </c>
      <c r="C25" s="66">
        <f t="shared" si="0"/>
        <v>609.34969966048573</v>
      </c>
      <c r="D25" s="65"/>
      <c r="E25" s="66">
        <f t="shared" si="1"/>
        <v>0</v>
      </c>
      <c r="F25" s="65"/>
      <c r="G25" s="66">
        <f t="shared" si="2"/>
        <v>0</v>
      </c>
      <c r="H25" s="62">
        <f>LARGE((C25,E25,G25),1)</f>
        <v>609.34969966048573</v>
      </c>
      <c r="I25" s="63">
        <v>42</v>
      </c>
    </row>
    <row r="26" spans="1:9" x14ac:dyDescent="0.15">
      <c r="A26" s="75" t="s">
        <v>81</v>
      </c>
      <c r="B26" s="65">
        <v>48.98</v>
      </c>
      <c r="C26" s="66">
        <f t="shared" si="0"/>
        <v>607.61295377383124</v>
      </c>
      <c r="D26" s="65"/>
      <c r="E26" s="66">
        <f t="shared" si="1"/>
        <v>0</v>
      </c>
      <c r="F26" s="65"/>
      <c r="G26" s="66">
        <f t="shared" si="2"/>
        <v>0</v>
      </c>
      <c r="H26" s="62">
        <f>LARGE((C26,E26,G26),1)</f>
        <v>607.61295377383124</v>
      </c>
      <c r="I26" s="63">
        <v>43</v>
      </c>
    </row>
    <row r="27" spans="1:9" x14ac:dyDescent="0.15">
      <c r="A27" s="75" t="s">
        <v>84</v>
      </c>
      <c r="B27" s="65">
        <v>47.27</v>
      </c>
      <c r="C27" s="66">
        <f t="shared" si="0"/>
        <v>586.39984330112304</v>
      </c>
      <c r="D27" s="65"/>
      <c r="E27" s="66">
        <f t="shared" si="1"/>
        <v>0</v>
      </c>
      <c r="F27" s="65"/>
      <c r="G27" s="66">
        <f t="shared" si="2"/>
        <v>0</v>
      </c>
      <c r="H27" s="62">
        <f>LARGE((C27,E27,G27),1)</f>
        <v>586.39984330112304</v>
      </c>
      <c r="I27" s="63">
        <v>44</v>
      </c>
    </row>
    <row r="28" spans="1:9" x14ac:dyDescent="0.15">
      <c r="A28" s="64" t="s">
        <v>93</v>
      </c>
      <c r="B28" s="65">
        <v>42.83</v>
      </c>
      <c r="C28" s="66">
        <f t="shared" si="0"/>
        <v>531.3201880386523</v>
      </c>
      <c r="D28" s="65"/>
      <c r="E28" s="66">
        <f t="shared" si="1"/>
        <v>0</v>
      </c>
      <c r="F28" s="65"/>
      <c r="G28" s="66">
        <f t="shared" si="2"/>
        <v>0</v>
      </c>
      <c r="H28" s="62">
        <f>LARGE((C28,E28,G28),1)</f>
        <v>531.3201880386523</v>
      </c>
      <c r="I28" s="63">
        <v>46</v>
      </c>
    </row>
    <row r="29" spans="1:9" x14ac:dyDescent="0.15">
      <c r="A29" s="90" t="s">
        <v>91</v>
      </c>
      <c r="B29" s="65">
        <v>42.29</v>
      </c>
      <c r="C29" s="66">
        <f t="shared" si="0"/>
        <v>524.62131104727075</v>
      </c>
      <c r="D29" s="65"/>
      <c r="E29" s="66">
        <f t="shared" si="1"/>
        <v>0</v>
      </c>
      <c r="F29" s="65"/>
      <c r="G29" s="66">
        <f t="shared" si="2"/>
        <v>0</v>
      </c>
      <c r="H29" s="62">
        <f>LARGE((C29,E29,G29),1)</f>
        <v>524.62131104727075</v>
      </c>
      <c r="I29" s="63">
        <v>47</v>
      </c>
    </row>
    <row r="30" spans="1:9" x14ac:dyDescent="0.15">
      <c r="A30" s="90" t="s">
        <v>98</v>
      </c>
      <c r="B30" s="65">
        <v>29.34</v>
      </c>
      <c r="C30" s="66">
        <f t="shared" si="0"/>
        <v>363.97231653173156</v>
      </c>
      <c r="D30" s="65"/>
      <c r="E30" s="66">
        <f t="shared" si="1"/>
        <v>0</v>
      </c>
      <c r="F30" s="65"/>
      <c r="G30" s="66">
        <f t="shared" si="2"/>
        <v>0</v>
      </c>
      <c r="H30" s="62">
        <f>LARGE((C30,E30,G30),1)</f>
        <v>363.97231653173156</v>
      </c>
      <c r="I30" s="63">
        <v>50</v>
      </c>
    </row>
    <row r="31" spans="1:9" x14ac:dyDescent="0.15">
      <c r="A31" s="74" t="s">
        <v>87</v>
      </c>
      <c r="B31" s="65">
        <v>2.12</v>
      </c>
      <c r="C31" s="66">
        <f t="shared" si="0"/>
        <v>26.299294855053539</v>
      </c>
      <c r="D31" s="65"/>
      <c r="E31" s="66">
        <f t="shared" si="1"/>
        <v>0</v>
      </c>
      <c r="F31" s="65"/>
      <c r="G31" s="66">
        <f t="shared" si="2"/>
        <v>0</v>
      </c>
      <c r="H31" s="62">
        <f>LARGE((C31,E31,G31),1)</f>
        <v>26.299294855053539</v>
      </c>
      <c r="I31" s="63">
        <v>51</v>
      </c>
    </row>
    <row r="32" spans="1:9" x14ac:dyDescent="0.15">
      <c r="A32" s="195" t="s">
        <v>88</v>
      </c>
      <c r="B32" s="65" t="s">
        <v>239</v>
      </c>
      <c r="C32" s="66"/>
      <c r="D32" s="65"/>
      <c r="E32" s="66"/>
      <c r="F32" s="65"/>
      <c r="G32" s="66"/>
      <c r="H32" s="62"/>
      <c r="I32" s="63" t="s">
        <v>239</v>
      </c>
    </row>
    <row r="33" spans="1:10" x14ac:dyDescent="0.15">
      <c r="A33" s="75" t="s">
        <v>86</v>
      </c>
      <c r="B33" s="65"/>
      <c r="C33" s="66">
        <f t="shared" si="0"/>
        <v>0</v>
      </c>
      <c r="D33" s="65"/>
      <c r="E33" s="66">
        <f t="shared" si="1"/>
        <v>0</v>
      </c>
      <c r="F33" s="65"/>
      <c r="G33" s="66">
        <f t="shared" si="2"/>
        <v>0</v>
      </c>
      <c r="H33" s="62">
        <f>LARGE((C33,E33,G33),1)</f>
        <v>0</v>
      </c>
      <c r="I33" s="63" t="s">
        <v>130</v>
      </c>
    </row>
    <row r="34" spans="1:10" x14ac:dyDescent="0.15">
      <c r="A34" s="74" t="s">
        <v>92</v>
      </c>
      <c r="B34" s="65"/>
      <c r="C34" s="66">
        <f t="shared" si="0"/>
        <v>0</v>
      </c>
      <c r="D34" s="65"/>
      <c r="E34" s="66">
        <f t="shared" si="1"/>
        <v>0</v>
      </c>
      <c r="F34" s="65"/>
      <c r="G34" s="66">
        <f t="shared" si="2"/>
        <v>0</v>
      </c>
      <c r="H34" s="62">
        <f>LARGE((C34,E34,G34),1)</f>
        <v>0</v>
      </c>
      <c r="I34" s="63" t="s">
        <v>130</v>
      </c>
    </row>
    <row r="35" spans="1:10" x14ac:dyDescent="0.15">
      <c r="D35" s="193" t="s">
        <v>237</v>
      </c>
      <c r="E35" s="193"/>
      <c r="F35" s="194" t="s">
        <v>238</v>
      </c>
      <c r="G35" s="95"/>
      <c r="H35" s="95"/>
      <c r="I35" s="95"/>
      <c r="J35" s="95"/>
    </row>
  </sheetData>
  <mergeCells count="5">
    <mergeCell ref="A1:A7"/>
    <mergeCell ref="B2:F2"/>
    <mergeCell ref="B4:F4"/>
    <mergeCell ref="B6:C6"/>
    <mergeCell ref="B10:C10"/>
  </mergeCells>
  <conditionalFormatting sqref="A17:A31 A33">
    <cfRule type="duplicateValues" dxfId="35" priority="37"/>
    <cfRule type="duplicateValues" dxfId="34" priority="38"/>
    <cfRule type="duplicateValues" dxfId="33" priority="39"/>
    <cfRule type="duplicateValues" dxfId="32" priority="40"/>
    <cfRule type="duplicateValues" dxfId="31" priority="41"/>
    <cfRule type="duplicateValues" dxfId="30" priority="42"/>
    <cfRule type="duplicateValues" dxfId="29" priority="43"/>
  </conditionalFormatting>
  <conditionalFormatting sqref="A29">
    <cfRule type="duplicateValues" dxfId="28" priority="44"/>
  </conditionalFormatting>
  <conditionalFormatting sqref="A32">
    <cfRule type="duplicateValues" dxfId="27" priority="1"/>
    <cfRule type="duplicateValues" dxfId="26" priority="2"/>
    <cfRule type="duplicateValues" dxfId="25" priority="3"/>
    <cfRule type="duplicateValues" dxfId="24" priority="4"/>
    <cfRule type="duplicateValues" dxfId="23" priority="5"/>
    <cfRule type="duplicateValues" dxfId="22" priority="6"/>
    <cfRule type="duplicateValues" dxfId="21" priority="7"/>
  </conditionalFormatting>
  <conditionalFormatting sqref="A34">
    <cfRule type="duplicateValues" dxfId="20" priority="30"/>
    <cfRule type="duplicateValues" dxfId="19" priority="31"/>
    <cfRule type="duplicateValues" dxfId="18" priority="32"/>
    <cfRule type="duplicateValues" dxfId="17" priority="33"/>
    <cfRule type="duplicateValues" dxfId="16" priority="34"/>
    <cfRule type="duplicateValues" dxfId="15" priority="35"/>
    <cfRule type="duplicateValues" dxfId="14" priority="36"/>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E48-D074-5345-B46E-A39DB746A518}">
  <dimension ref="A1:J31"/>
  <sheetViews>
    <sheetView workbookViewId="0">
      <selection activeCell="F15" sqref="F1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323">
        <v>43548</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84.2</v>
      </c>
      <c r="C15" s="48"/>
      <c r="D15" s="47">
        <v>100</v>
      </c>
      <c r="E15" s="48"/>
      <c r="F15" s="49">
        <v>87.33</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48</v>
      </c>
    </row>
    <row r="17" spans="1:9" ht="15" customHeight="1" x14ac:dyDescent="0.15">
      <c r="A17" s="76" t="s">
        <v>55</v>
      </c>
      <c r="B17" s="65">
        <v>56.44</v>
      </c>
      <c r="C17" s="66">
        <f>B17/B$15*1000*B$14</f>
        <v>837.88598574821845</v>
      </c>
      <c r="D17" s="65">
        <v>0</v>
      </c>
      <c r="E17" s="66">
        <f>D17/D$15*1000*D$14</f>
        <v>0</v>
      </c>
      <c r="F17" s="65">
        <v>0</v>
      </c>
      <c r="G17" s="66">
        <f>F17/F$15*1000*F$14</f>
        <v>0</v>
      </c>
      <c r="H17" s="62">
        <f>LARGE((C17,E17,G17),1)</f>
        <v>837.88598574821845</v>
      </c>
      <c r="I17" s="63">
        <v>21</v>
      </c>
    </row>
    <row r="18" spans="1:9" x14ac:dyDescent="0.15">
      <c r="A18" s="73" t="s">
        <v>62</v>
      </c>
      <c r="B18" s="65">
        <v>50.05</v>
      </c>
      <c r="C18" s="66">
        <f>B18/B$15*1000*B$14</f>
        <v>743.02256532066497</v>
      </c>
      <c r="D18" s="65">
        <v>0</v>
      </c>
      <c r="E18" s="66">
        <f>D18/D$15*1000*D$14</f>
        <v>0</v>
      </c>
      <c r="F18" s="65">
        <v>0</v>
      </c>
      <c r="G18" s="66">
        <f>F18/F$15*1000*F$14</f>
        <v>0</v>
      </c>
      <c r="H18" s="62">
        <f>LARGE((C18,E18,G18),1)</f>
        <v>743.02256532066497</v>
      </c>
      <c r="I18" s="63">
        <v>32</v>
      </c>
    </row>
    <row r="19" spans="1:9" x14ac:dyDescent="0.15">
      <c r="A19" s="74" t="s">
        <v>56</v>
      </c>
      <c r="B19" s="77">
        <v>45.98</v>
      </c>
      <c r="C19" s="66">
        <f>B19/B$15*1000*B$14</f>
        <v>682.60095011876479</v>
      </c>
      <c r="D19" s="65">
        <v>0</v>
      </c>
      <c r="E19" s="66">
        <f>D19/D$15*1000*D$14</f>
        <v>0</v>
      </c>
      <c r="F19" s="65">
        <v>0</v>
      </c>
      <c r="G19" s="66">
        <f>F19/F$15*1000*F$14</f>
        <v>0</v>
      </c>
      <c r="H19" s="62">
        <f>LARGE((C19,E19,G19),1)</f>
        <v>682.60095011876479</v>
      </c>
      <c r="I19" s="63">
        <v>36</v>
      </c>
    </row>
    <row r="20" spans="1:9" x14ac:dyDescent="0.15">
      <c r="A20" s="74" t="s">
        <v>61</v>
      </c>
      <c r="B20" s="65">
        <v>44.23</v>
      </c>
      <c r="C20" s="66">
        <f>B20/B$15*1000*B$14</f>
        <v>656.62114014251767</v>
      </c>
      <c r="D20" s="65">
        <v>0</v>
      </c>
      <c r="E20" s="66">
        <f>D20/D$15*1000*D$14</f>
        <v>0</v>
      </c>
      <c r="F20" s="65">
        <v>0</v>
      </c>
      <c r="G20" s="66">
        <f>F20/F$15*1000*F$14</f>
        <v>0</v>
      </c>
      <c r="H20" s="62">
        <f>LARGE((C20,E20,G20),1)</f>
        <v>656.62114014251767</v>
      </c>
      <c r="I20" s="63">
        <v>38</v>
      </c>
    </row>
    <row r="21" spans="1:9" x14ac:dyDescent="0.15">
      <c r="A21" s="74" t="s">
        <v>58</v>
      </c>
      <c r="B21" s="65">
        <v>0</v>
      </c>
      <c r="C21" s="66">
        <f>B21/B$15*1000*B$14</f>
        <v>0</v>
      </c>
      <c r="D21" s="65">
        <v>0</v>
      </c>
      <c r="E21" s="66">
        <f>D21/D$15*1000*D$14</f>
        <v>0</v>
      </c>
      <c r="F21" s="65">
        <v>0</v>
      </c>
      <c r="G21" s="66">
        <f>F21/F$15*1000*F$14</f>
        <v>0</v>
      </c>
      <c r="H21" s="62">
        <f>LARGE((C21,E21,G21),1)</f>
        <v>0</v>
      </c>
      <c r="I21" s="63" t="s">
        <v>239</v>
      </c>
    </row>
    <row r="22" spans="1:9" x14ac:dyDescent="0.15">
      <c r="A22" s="76"/>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2">
    <cfRule type="duplicateValues" dxfId="13" priority="1"/>
    <cfRule type="duplicateValues" dxfId="12" priority="2"/>
    <cfRule type="duplicateValues" dxfId="11" priority="3"/>
    <cfRule type="duplicateValues" dxfId="10" priority="4"/>
    <cfRule type="duplicateValues" dxfId="9" priority="5"/>
    <cfRule type="duplicateValues" dxfId="8" priority="6"/>
    <cfRule type="duplicateValues" dxfId="7" priority="7"/>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B3B2-D4FA-2544-A48E-F805315395F1}">
  <dimension ref="A1:AB69"/>
  <sheetViews>
    <sheetView showGridLines="0" zoomScale="111" zoomScaleNormal="110" workbookViewId="0">
      <selection activeCell="E20" sqref="E20"/>
    </sheetView>
  </sheetViews>
  <sheetFormatPr baseColWidth="10" defaultColWidth="17.6640625" defaultRowHeight="20" customHeight="1" x14ac:dyDescent="0.15"/>
  <cols>
    <col min="1" max="1" width="22.33203125" style="202" customWidth="1"/>
    <col min="2" max="3" width="0.1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28" width="5.1640625" customWidth="1"/>
  </cols>
  <sheetData>
    <row r="1" spans="1:28" ht="33.75" customHeight="1" x14ac:dyDescent="0.2">
      <c r="A1" s="78" t="s">
        <v>47</v>
      </c>
      <c r="B1" s="182"/>
      <c r="C1" s="182"/>
      <c r="D1" s="166"/>
      <c r="E1" s="78"/>
      <c r="F1" s="78"/>
      <c r="G1" s="79" t="s">
        <v>34</v>
      </c>
      <c r="H1" s="79"/>
      <c r="I1" s="78"/>
      <c r="J1" s="78"/>
      <c r="K1" s="78"/>
      <c r="L1" s="78"/>
      <c r="M1" s="1"/>
      <c r="N1" s="19">
        <v>2023</v>
      </c>
      <c r="O1" s="19">
        <v>2023</v>
      </c>
      <c r="P1" s="19">
        <v>2023</v>
      </c>
      <c r="Q1" s="19">
        <v>2023</v>
      </c>
      <c r="R1" s="19">
        <v>2023</v>
      </c>
      <c r="S1" s="19">
        <v>2023</v>
      </c>
      <c r="T1" s="19"/>
      <c r="U1" s="19"/>
      <c r="V1" s="19"/>
      <c r="W1" s="19"/>
      <c r="X1" s="19"/>
      <c r="Y1" s="19"/>
      <c r="Z1" s="19"/>
      <c r="AA1" s="19"/>
      <c r="AB1" s="19"/>
    </row>
    <row r="2" spans="1:28" ht="38" customHeight="1" x14ac:dyDescent="0.15">
      <c r="A2" s="2"/>
      <c r="B2" s="183"/>
      <c r="C2" s="183"/>
      <c r="D2" s="167"/>
      <c r="E2" s="2"/>
      <c r="F2" s="2"/>
      <c r="G2" s="2"/>
      <c r="H2" s="2"/>
      <c r="I2" s="2"/>
      <c r="J2" s="2"/>
      <c r="K2" s="2"/>
      <c r="L2" s="2"/>
      <c r="M2" s="3" t="s">
        <v>26</v>
      </c>
      <c r="N2" s="59" t="s">
        <v>68</v>
      </c>
      <c r="O2" s="59" t="s">
        <v>68</v>
      </c>
      <c r="P2" s="59" t="s">
        <v>68</v>
      </c>
      <c r="Q2" s="59" t="s">
        <v>68</v>
      </c>
      <c r="R2" s="59" t="s">
        <v>205</v>
      </c>
      <c r="S2" s="59" t="s">
        <v>205</v>
      </c>
      <c r="T2" s="59"/>
      <c r="U2" s="59"/>
      <c r="V2" s="59"/>
      <c r="W2" s="59"/>
      <c r="X2" s="59"/>
      <c r="Y2" s="59"/>
      <c r="Z2" s="59"/>
      <c r="AA2" s="59"/>
      <c r="AB2" s="59"/>
    </row>
    <row r="3" spans="1:28" ht="36" customHeight="1" x14ac:dyDescent="0.15">
      <c r="A3" s="80" t="s">
        <v>31</v>
      </c>
      <c r="B3" s="184" t="s">
        <v>65</v>
      </c>
      <c r="C3" s="184"/>
      <c r="D3" s="168"/>
      <c r="E3" s="81"/>
      <c r="F3" s="82"/>
      <c r="G3" s="83"/>
      <c r="H3" s="313" t="s">
        <v>46</v>
      </c>
      <c r="I3" s="313"/>
      <c r="J3" s="313"/>
      <c r="K3" s="313"/>
      <c r="L3" s="314"/>
      <c r="M3" s="3" t="s">
        <v>27</v>
      </c>
      <c r="N3" s="59" t="s">
        <v>69</v>
      </c>
      <c r="O3" s="59" t="s">
        <v>117</v>
      </c>
      <c r="P3" s="59" t="s">
        <v>117</v>
      </c>
      <c r="Q3" s="59" t="s">
        <v>153</v>
      </c>
      <c r="R3" s="59" t="s">
        <v>153</v>
      </c>
      <c r="S3" s="59" t="s">
        <v>153</v>
      </c>
      <c r="T3" s="59"/>
      <c r="U3" s="59"/>
      <c r="V3" s="59"/>
      <c r="W3" s="59"/>
      <c r="X3" s="59"/>
      <c r="Y3" s="59"/>
      <c r="Z3" s="59"/>
      <c r="AA3" s="59"/>
      <c r="AB3" s="59"/>
    </row>
    <row r="4" spans="1:28" ht="15" customHeight="1" x14ac:dyDescent="0.15">
      <c r="A4" s="4"/>
      <c r="B4" s="185"/>
      <c r="C4" s="315" t="s">
        <v>49</v>
      </c>
      <c r="D4" s="169"/>
      <c r="E4" s="5"/>
      <c r="F4" s="6"/>
      <c r="G4" s="7" t="s">
        <v>3</v>
      </c>
      <c r="H4" s="8" t="s">
        <v>2</v>
      </c>
      <c r="I4" s="9" t="s">
        <v>17</v>
      </c>
      <c r="J4" s="10" t="s">
        <v>17</v>
      </c>
      <c r="K4" s="11" t="s">
        <v>17</v>
      </c>
      <c r="L4" s="12" t="s">
        <v>7</v>
      </c>
      <c r="M4" s="13" t="s">
        <v>28</v>
      </c>
      <c r="N4" s="60">
        <v>43492</v>
      </c>
      <c r="O4" s="60">
        <v>43506</v>
      </c>
      <c r="P4" s="60">
        <v>43507</v>
      </c>
      <c r="Q4" s="60">
        <v>43519</v>
      </c>
      <c r="R4" s="60">
        <v>43520</v>
      </c>
      <c r="S4" s="60">
        <v>43521</v>
      </c>
      <c r="T4" s="60"/>
      <c r="U4" s="60"/>
      <c r="V4" s="60"/>
      <c r="W4" s="60"/>
      <c r="X4" s="60"/>
      <c r="Y4" s="60"/>
      <c r="Z4" s="60"/>
      <c r="AA4" s="60"/>
      <c r="AB4" s="60"/>
    </row>
    <row r="5" spans="1:28" ht="15" customHeight="1" x14ac:dyDescent="0.15">
      <c r="A5" s="14" t="s">
        <v>33</v>
      </c>
      <c r="B5" s="186" t="s">
        <v>48</v>
      </c>
      <c r="C5" s="316"/>
      <c r="D5" s="170" t="s">
        <v>32</v>
      </c>
      <c r="E5" s="15" t="s">
        <v>9</v>
      </c>
      <c r="F5" s="16"/>
      <c r="G5" s="7" t="s">
        <v>2</v>
      </c>
      <c r="H5" s="17" t="s">
        <v>24</v>
      </c>
      <c r="I5" s="18" t="s">
        <v>6</v>
      </c>
      <c r="J5" s="10" t="s">
        <v>5</v>
      </c>
      <c r="K5" s="10" t="s">
        <v>18</v>
      </c>
      <c r="L5" s="12" t="s">
        <v>8</v>
      </c>
      <c r="M5" s="13" t="s">
        <v>29</v>
      </c>
      <c r="N5" s="60" t="s">
        <v>36</v>
      </c>
      <c r="O5" s="60" t="s">
        <v>36</v>
      </c>
      <c r="P5" s="60" t="s">
        <v>36</v>
      </c>
      <c r="Q5" s="60" t="s">
        <v>36</v>
      </c>
      <c r="R5" s="60" t="s">
        <v>36</v>
      </c>
      <c r="S5" s="60" t="s">
        <v>67</v>
      </c>
      <c r="T5" s="60"/>
      <c r="U5" s="60"/>
      <c r="V5" s="60"/>
      <c r="W5" s="60"/>
      <c r="X5" s="60"/>
      <c r="Y5" s="60"/>
      <c r="Z5" s="60"/>
      <c r="AA5" s="60"/>
      <c r="AB5" s="60"/>
    </row>
    <row r="6" spans="1:28" ht="17" customHeight="1" x14ac:dyDescent="0.15">
      <c r="A6" s="208" t="s">
        <v>60</v>
      </c>
      <c r="B6" s="187">
        <v>2008</v>
      </c>
      <c r="C6" s="187" t="s">
        <v>51</v>
      </c>
      <c r="D6" s="171" t="s">
        <v>39</v>
      </c>
      <c r="E6" s="205" t="s">
        <v>61</v>
      </c>
      <c r="F6" s="64"/>
      <c r="G6" s="64">
        <f t="shared" ref="G6:G41" si="0">H6</f>
        <v>1</v>
      </c>
      <c r="H6" s="19">
        <f t="shared" ref="H6:H41" si="1">RANK(L6,$L$6:$L$42,0)</f>
        <v>1</v>
      </c>
      <c r="I6" s="179">
        <f t="shared" ref="I6:I39" si="2">LARGE(($N6:$AB6),1)</f>
        <v>500</v>
      </c>
      <c r="J6" s="20">
        <f t="shared" ref="J6:J36" si="3">LARGE(($N6:$AB6),2)</f>
        <v>500</v>
      </c>
      <c r="K6" s="20">
        <f t="shared" ref="K6:K24" si="4">LARGE(($N6:$AB6),3)</f>
        <v>500</v>
      </c>
      <c r="L6" s="19">
        <f t="shared" ref="L6:L41" si="5">SUM(I6+J6+K6)</f>
        <v>1500</v>
      </c>
      <c r="M6" s="21"/>
      <c r="N6" s="69" t="str">
        <f>IF(ISNA(VLOOKUP($E6,'TT BV1'!$A$17:$H$991,8,FALSE))=TRUE,"0",VLOOKUP($E6,'TT BV1'!$A$17:$H$991,8,FALSE))</f>
        <v>0</v>
      </c>
      <c r="O6" s="69" t="str">
        <f>IF(ISNA(VLOOKUP($E6,'TT BV2'!$A$17:$H$991,8,FALSE))=TRUE,"0",VLOOKUP($E6,'TT BV2'!$A$17:$H$991,8,FALSE))</f>
        <v>0</v>
      </c>
      <c r="P6" s="69" t="str">
        <f>IF(ISNA(VLOOKUP($E6,'TT BV3'!$A$17:$H$991,8,FALSE))=TRUE,"0",VLOOKUP($E6,'TT BV3'!$A$17:$H$991,8,FALSE))</f>
        <v>0</v>
      </c>
      <c r="Q6" s="69">
        <f>IF(ISNA(VLOOKUP($E6,'TT Camp Fortune'!$A$17:$N$991,8,FALSE))=TRUE,"0",VLOOKUP($E6,'TT Camp Fortune'!$A$17:$N$991,8,FALSE))</f>
        <v>500</v>
      </c>
      <c r="R6" s="69">
        <f>IF(ISNA(VLOOKUP($E6,'TT Prov CF MO'!$A$17:$N$991,8,FALSE))=TRUE,"0",VLOOKUP($E6,'TT Prov CF MO'!$A$17:$N$991,8,FALSE))</f>
        <v>500</v>
      </c>
      <c r="S6" s="69">
        <f>IF(ISNA(VLOOKUP($E6,'TT Prov CF DM'!$A$17:$N$991,8,FALSE))=TRUE,"0",VLOOKUP($E6,'TT Prov CF DM'!$A$17:$N$991,8,FALSE))</f>
        <v>500</v>
      </c>
      <c r="T6" s="69"/>
      <c r="U6" s="69"/>
      <c r="V6" s="69"/>
      <c r="W6" s="69"/>
      <c r="X6" s="69"/>
      <c r="Y6" s="69"/>
      <c r="Z6" s="69"/>
      <c r="AA6" s="69"/>
      <c r="AB6" s="69"/>
    </row>
    <row r="7" spans="1:28" ht="17" customHeight="1" x14ac:dyDescent="0.15">
      <c r="A7" s="200" t="s">
        <v>244</v>
      </c>
      <c r="B7" s="188"/>
      <c r="C7" s="188" t="s">
        <v>115</v>
      </c>
      <c r="D7" s="172" t="s">
        <v>39</v>
      </c>
      <c r="E7" s="206" t="s">
        <v>175</v>
      </c>
      <c r="F7" s="64"/>
      <c r="G7" s="64">
        <f t="shared" si="0"/>
        <v>2</v>
      </c>
      <c r="H7" s="19">
        <f t="shared" si="1"/>
        <v>2</v>
      </c>
      <c r="I7" s="179">
        <f t="shared" si="2"/>
        <v>500</v>
      </c>
      <c r="J7" s="20">
        <f t="shared" si="3"/>
        <v>500</v>
      </c>
      <c r="K7" s="20">
        <f t="shared" si="4"/>
        <v>475</v>
      </c>
      <c r="L7" s="19">
        <f t="shared" si="5"/>
        <v>1475</v>
      </c>
      <c r="M7" s="21"/>
      <c r="N7" s="69">
        <f>IF(ISNA(VLOOKUP($E7,'TT BV1'!$A$17:$H$991,8,FALSE))=TRUE,"0",VLOOKUP($E7,'TT BV1'!$A$17:$H$991,8,FALSE))</f>
        <v>450.68923821039903</v>
      </c>
      <c r="O7" s="69">
        <f>IF(ISNA(VLOOKUP($E7,'TT BV2'!$A$17:$H$991,8,FALSE))=TRUE,"0",VLOOKUP($E7,'TT BV2'!$A$17:$H$991,8,FALSE))</f>
        <v>500</v>
      </c>
      <c r="P7" s="69">
        <f>IF(ISNA(VLOOKUP($E7,'TT BV3'!$A$17:$H$991,8,FALSE))=TRUE,"0",VLOOKUP($E7,'TT BV3'!$A$17:$H$991,8,FALSE))</f>
        <v>500</v>
      </c>
      <c r="Q7" s="69">
        <f>IF(ISNA(VLOOKUP($E7,'TT Camp Fortune'!$A$17:$N$991,8,FALSE))=TRUE,"0",VLOOKUP($E7,'TT Camp Fortune'!$A$17:$N$991,8,FALSE))</f>
        <v>455.02499999999998</v>
      </c>
      <c r="R7" s="69">
        <f>IF(ISNA(VLOOKUP($E7,'TT Prov CF MO'!$A$17:$N$991,8,FALSE))=TRUE,"0",VLOOKUP($E7,'TT Prov CF MO'!$A$17:$N$991,8,FALSE))</f>
        <v>191.18093503339406</v>
      </c>
      <c r="S7" s="69">
        <f>IF(ISNA(VLOOKUP($E7,'TT Prov CF DM'!$A$17:$N$991,8,FALSE))=TRUE,"0",VLOOKUP($E7,'TT Prov CF DM'!$A$17:$N$991,8,FALSE))</f>
        <v>475</v>
      </c>
      <c r="T7" s="69"/>
      <c r="U7" s="69"/>
      <c r="V7" s="69"/>
      <c r="W7" s="69"/>
      <c r="X7" s="69"/>
      <c r="Y7" s="69"/>
      <c r="Z7" s="69"/>
      <c r="AA7" s="69"/>
      <c r="AB7" s="69"/>
    </row>
    <row r="8" spans="1:28" ht="17" customHeight="1" x14ac:dyDescent="0.15">
      <c r="A8" s="200" t="s">
        <v>245</v>
      </c>
      <c r="B8" s="188"/>
      <c r="C8" s="188" t="s">
        <v>115</v>
      </c>
      <c r="D8" s="172" t="s">
        <v>39</v>
      </c>
      <c r="E8" s="207" t="s">
        <v>82</v>
      </c>
      <c r="F8" s="64"/>
      <c r="G8" s="64">
        <f t="shared" si="0"/>
        <v>3</v>
      </c>
      <c r="H8" s="19">
        <f t="shared" si="1"/>
        <v>3</v>
      </c>
      <c r="I8" s="179">
        <f t="shared" si="2"/>
        <v>490.44875682231662</v>
      </c>
      <c r="J8" s="20">
        <f t="shared" si="3"/>
        <v>482.08864602307233</v>
      </c>
      <c r="K8" s="20">
        <f t="shared" si="4"/>
        <v>480</v>
      </c>
      <c r="L8" s="19">
        <f t="shared" si="5"/>
        <v>1452.5374028453889</v>
      </c>
      <c r="M8" s="21"/>
      <c r="N8" s="69">
        <f>IF(ISNA(VLOOKUP($E8,'TT BV1'!$A$17:$H$991,8,FALSE))=TRUE,"0",VLOOKUP($E8,'TT BV1'!$A$17:$H$991,8,FALSE))</f>
        <v>462.73276904474005</v>
      </c>
      <c r="O8" s="69">
        <f>IF(ISNA(VLOOKUP($E8,'TT BV2'!$A$17:$H$991,8,FALSE))=TRUE,"0",VLOOKUP($E8,'TT BV2'!$A$17:$H$991,8,FALSE))</f>
        <v>490.44875682231662</v>
      </c>
      <c r="P8" s="69">
        <f>IF(ISNA(VLOOKUP($E8,'TT BV3'!$A$17:$H$991,8,FALSE))=TRUE,"0",VLOOKUP($E8,'TT BV3'!$A$17:$H$991,8,FALSE))</f>
        <v>470.69732937685461</v>
      </c>
      <c r="Q8" s="69">
        <f>IF(ISNA(VLOOKUP($E8,'TT Camp Fortune'!$A$17:$N$991,8,FALSE))=TRUE,"0",VLOOKUP($E8,'TT Camp Fortune'!$A$17:$N$991,8,FALSE))</f>
        <v>480</v>
      </c>
      <c r="R8" s="69">
        <f>IF(ISNA(VLOOKUP($E8,'TT Prov CF MO'!$A$17:$N$991,8,FALSE))=TRUE,"0",VLOOKUP($E8,'TT Prov CF MO'!$A$17:$N$991,8,FALSE))</f>
        <v>482.08864602307233</v>
      </c>
      <c r="S8" s="69">
        <f>IF(ISNA(VLOOKUP($E8,'TT Prov CF DM'!$A$17:$N$991,8,FALSE))=TRUE,"0",VLOOKUP($E8,'TT Prov CF DM'!$A$17:$N$991,8,FALSE))</f>
        <v>250</v>
      </c>
      <c r="T8" s="69"/>
      <c r="U8" s="69"/>
      <c r="V8" s="69"/>
      <c r="W8" s="69"/>
      <c r="X8" s="69"/>
      <c r="Y8" s="69"/>
      <c r="Z8" s="69"/>
      <c r="AA8" s="69"/>
      <c r="AB8" s="69"/>
    </row>
    <row r="9" spans="1:28" ht="17" customHeight="1" x14ac:dyDescent="0.15">
      <c r="A9" s="200" t="s">
        <v>245</v>
      </c>
      <c r="B9" s="188">
        <v>2008</v>
      </c>
      <c r="C9" s="188" t="s">
        <v>115</v>
      </c>
      <c r="D9" s="172" t="s">
        <v>39</v>
      </c>
      <c r="E9" s="207" t="s">
        <v>81</v>
      </c>
      <c r="F9" s="64"/>
      <c r="G9" s="64">
        <f t="shared" si="0"/>
        <v>4</v>
      </c>
      <c r="H9" s="19">
        <f t="shared" si="1"/>
        <v>4</v>
      </c>
      <c r="I9" s="179">
        <f t="shared" si="2"/>
        <v>480</v>
      </c>
      <c r="J9" s="20">
        <f t="shared" si="3"/>
        <v>476.92499999999995</v>
      </c>
      <c r="K9" s="20">
        <f t="shared" si="4"/>
        <v>465.92289010321804</v>
      </c>
      <c r="L9" s="19">
        <f t="shared" si="5"/>
        <v>1422.8478901032181</v>
      </c>
      <c r="M9" s="21"/>
      <c r="N9" s="69">
        <f>IF(ISNA(VLOOKUP($E9,'TT BV1'!$A$17:$H$991,8,FALSE))=TRUE,"0",VLOOKUP($E9,'TT BV1'!$A$17:$H$991,8,FALSE))</f>
        <v>480</v>
      </c>
      <c r="O9" s="69">
        <f>IF(ISNA(VLOOKUP($E9,'TT BV2'!$A$17:$H$991,8,FALSE))=TRUE,"0",VLOOKUP($E9,'TT BV2'!$A$17:$H$991,8,FALSE))</f>
        <v>436.32504548211045</v>
      </c>
      <c r="P9" s="69">
        <f>IF(ISNA(VLOOKUP($E9,'TT BV3'!$A$17:$H$991,8,FALSE))=TRUE,"0",VLOOKUP($E9,'TT BV3'!$A$17:$H$991,8,FALSE))</f>
        <v>452.29970326409489</v>
      </c>
      <c r="Q9" s="69">
        <f>IF(ISNA(VLOOKUP($E9,'TT Camp Fortune'!$A$17:$N$991,8,FALSE))=TRUE,"0",VLOOKUP($E9,'TT Camp Fortune'!$A$17:$N$991,8,FALSE))</f>
        <v>476.92499999999995</v>
      </c>
      <c r="R9" s="69">
        <f>IF(ISNA(VLOOKUP($E9,'TT Prov CF MO'!$A$17:$N$991,8,FALSE))=TRUE,"0",VLOOKUP($E9,'TT Prov CF MO'!$A$17:$N$991,8,FALSE))</f>
        <v>465.92289010321804</v>
      </c>
      <c r="S9" s="69">
        <f>IF(ISNA(VLOOKUP($E9,'TT Prov CF DM'!$A$17:$N$991,8,FALSE))=TRUE,"0",VLOOKUP($E9,'TT Prov CF DM'!$A$17:$N$991,8,FALSE))</f>
        <v>400</v>
      </c>
      <c r="T9" s="69"/>
      <c r="U9" s="69"/>
      <c r="V9" s="69"/>
      <c r="W9" s="69"/>
      <c r="X9" s="69"/>
      <c r="Y9" s="69"/>
      <c r="Z9" s="69"/>
      <c r="AA9" s="69"/>
      <c r="AB9" s="69"/>
    </row>
    <row r="10" spans="1:28" ht="17" customHeight="1" x14ac:dyDescent="0.15">
      <c r="A10" s="200" t="s">
        <v>245</v>
      </c>
      <c r="B10" s="188">
        <v>2008</v>
      </c>
      <c r="C10" s="188" t="s">
        <v>115</v>
      </c>
      <c r="D10" s="172" t="s">
        <v>39</v>
      </c>
      <c r="E10" s="207" t="s">
        <v>84</v>
      </c>
      <c r="F10" s="64"/>
      <c r="G10" s="64">
        <f t="shared" si="0"/>
        <v>5</v>
      </c>
      <c r="H10" s="19">
        <f t="shared" si="1"/>
        <v>5</v>
      </c>
      <c r="I10" s="179">
        <f t="shared" si="2"/>
        <v>478.69921164342026</v>
      </c>
      <c r="J10" s="20">
        <f t="shared" si="3"/>
        <v>468.24925816023733</v>
      </c>
      <c r="K10" s="20">
        <f t="shared" si="4"/>
        <v>459.31997571341839</v>
      </c>
      <c r="L10" s="19">
        <f t="shared" si="5"/>
        <v>1406.2684455170761</v>
      </c>
      <c r="M10" s="21"/>
      <c r="N10" s="69">
        <f>IF(ISNA(VLOOKUP($E10,'TT BV1'!$A$17:$H$991,8,FALSE))=TRUE,"0",VLOOKUP($E10,'TT BV1'!$A$17:$H$991,8,FALSE))</f>
        <v>433.85731559854895</v>
      </c>
      <c r="O10" s="69">
        <f>IF(ISNA(VLOOKUP($E10,'TT BV2'!$A$17:$H$991,8,FALSE))=TRUE,"0",VLOOKUP($E10,'TT BV2'!$A$17:$H$991,8,FALSE))</f>
        <v>478.69921164342026</v>
      </c>
      <c r="P10" s="69">
        <f>IF(ISNA(VLOOKUP($E10,'TT BV3'!$A$17:$H$991,8,FALSE))=TRUE,"0",VLOOKUP($E10,'TT BV3'!$A$17:$H$991,8,FALSE))</f>
        <v>468.24925816023733</v>
      </c>
      <c r="Q10" s="69">
        <f>IF(ISNA(VLOOKUP($E10,'TT Camp Fortune'!$A$17:$N$991,8,FALSE))=TRUE,"0",VLOOKUP($E10,'TT Camp Fortune'!$A$17:$N$991,8,FALSE))</f>
        <v>432.67500000000001</v>
      </c>
      <c r="R10" s="69">
        <f>IF(ISNA(VLOOKUP($E10,'TT Prov CF MO'!$A$17:$N$991,8,FALSE))=TRUE,"0",VLOOKUP($E10,'TT Prov CF MO'!$A$17:$N$991,8,FALSE))</f>
        <v>459.31997571341839</v>
      </c>
      <c r="S10" s="69">
        <f>IF(ISNA(VLOOKUP($E10,'TT Prov CF DM'!$A$17:$N$991,8,FALSE))=TRUE,"0",VLOOKUP($E10,'TT Prov CF DM'!$A$17:$N$991,8,FALSE))</f>
        <v>450</v>
      </c>
      <c r="T10" s="69"/>
      <c r="U10" s="69"/>
      <c r="V10" s="69"/>
      <c r="W10" s="69"/>
      <c r="X10" s="69"/>
      <c r="Y10" s="69"/>
      <c r="Z10" s="69"/>
      <c r="AA10" s="69"/>
      <c r="AB10" s="69"/>
    </row>
    <row r="11" spans="1:28" ht="17" customHeight="1" x14ac:dyDescent="0.15">
      <c r="A11" s="72" t="s">
        <v>108</v>
      </c>
      <c r="B11" s="188"/>
      <c r="C11" s="188" t="s">
        <v>115</v>
      </c>
      <c r="D11" s="172" t="s">
        <v>111</v>
      </c>
      <c r="E11" s="207" t="s">
        <v>85</v>
      </c>
      <c r="F11" s="64"/>
      <c r="G11" s="64">
        <f t="shared" si="0"/>
        <v>6</v>
      </c>
      <c r="H11" s="19">
        <f t="shared" si="1"/>
        <v>6</v>
      </c>
      <c r="I11" s="179">
        <f t="shared" si="2"/>
        <v>460.83086053412461</v>
      </c>
      <c r="J11" s="20">
        <f t="shared" si="3"/>
        <v>443.23011536126296</v>
      </c>
      <c r="K11" s="20">
        <f t="shared" si="4"/>
        <v>436.17343844754402</v>
      </c>
      <c r="L11" s="19">
        <f t="shared" si="5"/>
        <v>1340.2344143429316</v>
      </c>
      <c r="M11" s="21"/>
      <c r="N11" s="69">
        <f>IF(ISNA(VLOOKUP($E11,'TT BV1'!$A$17:$H$991,8,FALSE))=TRUE,"0",VLOOKUP($E11,'TT BV1'!$A$17:$H$991,8,FALSE))</f>
        <v>418.69407496977027</v>
      </c>
      <c r="O11" s="69">
        <f>IF(ISNA(VLOOKUP($E11,'TT BV2'!$A$17:$H$991,8,FALSE))=TRUE,"0",VLOOKUP($E11,'TT BV2'!$A$17:$H$991,8,FALSE))</f>
        <v>436.17343844754402</v>
      </c>
      <c r="P11" s="69">
        <f>IF(ISNA(VLOOKUP($E11,'TT BV3'!$A$17:$H$991,8,FALSE))=TRUE,"0",VLOOKUP($E11,'TT BV3'!$A$17:$H$991,8,FALSE))</f>
        <v>460.83086053412461</v>
      </c>
      <c r="Q11" s="69">
        <f>IF(ISNA(VLOOKUP($E11,'TT Camp Fortune'!$A$17:$N$991,8,FALSE))=TRUE,"0",VLOOKUP($E11,'TT Camp Fortune'!$A$17:$N$991,8,FALSE))</f>
        <v>417.07499999999999</v>
      </c>
      <c r="R11" s="69">
        <f>IF(ISNA(VLOOKUP($E11,'TT Prov CF MO'!$A$17:$N$991,8,FALSE))=TRUE,"0",VLOOKUP($E11,'TT Prov CF MO'!$A$17:$N$991,8,FALSE))</f>
        <v>443.23011536126296</v>
      </c>
      <c r="S11" s="69">
        <f>IF(ISNA(VLOOKUP($E11,'TT Prov CF DM'!$A$17:$N$991,8,FALSE))=TRUE,"0",VLOOKUP($E11,'TT Prov CF DM'!$A$17:$N$991,8,FALSE))</f>
        <v>425</v>
      </c>
      <c r="T11" s="69"/>
      <c r="U11" s="69"/>
      <c r="V11" s="69"/>
      <c r="W11" s="69"/>
      <c r="X11" s="69"/>
      <c r="Y11" s="69"/>
      <c r="Z11" s="69"/>
      <c r="AA11" s="69"/>
      <c r="AB11" s="69"/>
    </row>
    <row r="12" spans="1:28" ht="17" customHeight="1" x14ac:dyDescent="0.15">
      <c r="A12" s="200" t="s">
        <v>245</v>
      </c>
      <c r="B12" s="188">
        <v>2010</v>
      </c>
      <c r="C12" s="188" t="s">
        <v>115</v>
      </c>
      <c r="D12" s="172" t="s">
        <v>111</v>
      </c>
      <c r="E12" s="90" t="s">
        <v>92</v>
      </c>
      <c r="F12" s="64"/>
      <c r="G12" s="64">
        <f t="shared" si="0"/>
        <v>7</v>
      </c>
      <c r="H12" s="19">
        <f t="shared" si="1"/>
        <v>7</v>
      </c>
      <c r="I12" s="179">
        <f t="shared" si="2"/>
        <v>439.09495548961416</v>
      </c>
      <c r="J12" s="20">
        <f t="shared" si="3"/>
        <v>438.52334748332328</v>
      </c>
      <c r="K12" s="20">
        <f t="shared" si="4"/>
        <v>426.60898603521559</v>
      </c>
      <c r="L12" s="19">
        <f t="shared" si="5"/>
        <v>1304.2272890081531</v>
      </c>
      <c r="M12" s="21"/>
      <c r="N12" s="69">
        <f>IF(ISNA(VLOOKUP($E12,'TT BV1'!$A$17:$H$991,8,FALSE))=TRUE,"0",VLOOKUP($E12,'TT BV1'!$A$17:$H$991,8,FALSE))</f>
        <v>401.35429262394194</v>
      </c>
      <c r="O12" s="69">
        <f>IF(ISNA(VLOOKUP($E12,'TT BV2'!$A$17:$H$991,8,FALSE))=TRUE,"0",VLOOKUP($E12,'TT BV2'!$A$17:$H$991,8,FALSE))</f>
        <v>438.52334748332328</v>
      </c>
      <c r="P12" s="69">
        <f>IF(ISNA(VLOOKUP($E12,'TT BV3'!$A$17:$H$991,8,FALSE))=TRUE,"0",VLOOKUP($E12,'TT BV3'!$A$17:$H$991,8,FALSE))</f>
        <v>439.09495548961416</v>
      </c>
      <c r="Q12" s="69">
        <f>IF(ISNA(VLOOKUP($E12,'TT Camp Fortune'!$A$17:$N$991,8,FALSE))=TRUE,"0",VLOOKUP($E12,'TT Camp Fortune'!$A$17:$N$991,8,FALSE))</f>
        <v>365.25</v>
      </c>
      <c r="R12" s="69">
        <f>IF(ISNA(VLOOKUP($E12,'TT Prov CF MO'!$A$17:$N$991,8,FALSE))=TRUE,"0",VLOOKUP($E12,'TT Prov CF MO'!$A$17:$N$991,8,FALSE))</f>
        <v>426.60898603521559</v>
      </c>
      <c r="S12" s="69">
        <f>IF(ISNA(VLOOKUP($E12,'TT Prov CF DM'!$A$17:$N$991,8,FALSE))=TRUE,"0",VLOOKUP($E12,'TT Prov CF DM'!$A$17:$N$991,8,FALSE))</f>
        <v>250</v>
      </c>
      <c r="T12" s="69"/>
      <c r="U12" s="69"/>
      <c r="V12" s="69"/>
      <c r="W12" s="69"/>
      <c r="X12" s="69"/>
      <c r="Y12" s="69"/>
      <c r="Z12" s="69"/>
      <c r="AA12" s="69"/>
      <c r="AB12" s="69"/>
    </row>
    <row r="13" spans="1:28" ht="17" customHeight="1" x14ac:dyDescent="0.15">
      <c r="A13" s="200" t="s">
        <v>244</v>
      </c>
      <c r="B13" s="188"/>
      <c r="C13" s="188" t="s">
        <v>115</v>
      </c>
      <c r="D13" s="172" t="s">
        <v>39</v>
      </c>
      <c r="E13" s="207" t="s">
        <v>89</v>
      </c>
      <c r="F13" s="64"/>
      <c r="G13" s="64">
        <f t="shared" si="0"/>
        <v>8</v>
      </c>
      <c r="H13" s="19">
        <f t="shared" si="1"/>
        <v>8</v>
      </c>
      <c r="I13" s="179">
        <f t="shared" si="2"/>
        <v>442.28486646884267</v>
      </c>
      <c r="J13" s="20">
        <f t="shared" si="3"/>
        <v>419.87568223165562</v>
      </c>
      <c r="K13" s="20">
        <f t="shared" si="4"/>
        <v>405.6348246674728</v>
      </c>
      <c r="L13" s="19">
        <f t="shared" si="5"/>
        <v>1267.795373367971</v>
      </c>
      <c r="M13" s="21"/>
      <c r="N13" s="69">
        <f>IF(ISNA(VLOOKUP($E13,'TT BV1'!$A$17:$H$991,8,FALSE))=TRUE,"0",VLOOKUP($E13,'TT BV1'!$A$17:$H$991,8,FALSE))</f>
        <v>405.6348246674728</v>
      </c>
      <c r="O13" s="69">
        <f>IF(ISNA(VLOOKUP($E13,'TT BV2'!$A$17:$H$991,8,FALSE))=TRUE,"0",VLOOKUP($E13,'TT BV2'!$A$17:$H$991,8,FALSE))</f>
        <v>419.87568223165562</v>
      </c>
      <c r="P13" s="69">
        <f>IF(ISNA(VLOOKUP($E13,'TT BV3'!$A$17:$H$991,8,FALSE))=TRUE,"0",VLOOKUP($E13,'TT BV3'!$A$17:$H$991,8,FALSE))</f>
        <v>442.28486646884267</v>
      </c>
      <c r="Q13" s="69">
        <f>IF(ISNA(VLOOKUP($E13,'TT Camp Fortune'!$A$17:$N$991,8,FALSE))=TRUE,"0",VLOOKUP($E13,'TT Camp Fortune'!$A$17:$N$991,8,FALSE))</f>
        <v>369.375</v>
      </c>
      <c r="R13" s="69">
        <f>IF(ISNA(VLOOKUP($E13,'TT Prov CF MO'!$A$17:$N$991,8,FALSE))=TRUE,"0",VLOOKUP($E13,'TT Prov CF MO'!$A$17:$N$991,8,FALSE))</f>
        <v>370.37037037037032</v>
      </c>
      <c r="S13" s="69">
        <f>IF(ISNA(VLOOKUP($E13,'TT Prov CF DM'!$A$17:$N$991,8,FALSE))=TRUE,"0",VLOOKUP($E13,'TT Prov CF DM'!$A$17:$N$991,8,FALSE))</f>
        <v>370</v>
      </c>
      <c r="T13" s="69"/>
      <c r="U13" s="69"/>
      <c r="V13" s="69"/>
      <c r="W13" s="69"/>
      <c r="X13" s="69"/>
      <c r="Y13" s="69"/>
      <c r="Z13" s="69"/>
      <c r="AA13" s="69"/>
      <c r="AB13" s="69"/>
    </row>
    <row r="14" spans="1:28" ht="17" customHeight="1" x14ac:dyDescent="0.15">
      <c r="A14" s="72" t="s">
        <v>108</v>
      </c>
      <c r="B14" s="188"/>
      <c r="C14" s="188" t="s">
        <v>115</v>
      </c>
      <c r="D14" s="172" t="s">
        <v>111</v>
      </c>
      <c r="E14" s="64" t="s">
        <v>91</v>
      </c>
      <c r="F14" s="64"/>
      <c r="G14" s="64">
        <f t="shared" si="0"/>
        <v>9</v>
      </c>
      <c r="H14" s="19">
        <f t="shared" si="1"/>
        <v>9</v>
      </c>
      <c r="I14" s="179">
        <f t="shared" si="2"/>
        <v>433.21190042501519</v>
      </c>
      <c r="J14" s="20">
        <f t="shared" si="3"/>
        <v>428.41246290801183</v>
      </c>
      <c r="K14" s="20">
        <f t="shared" si="4"/>
        <v>403.35051546391759</v>
      </c>
      <c r="L14" s="19">
        <f t="shared" si="5"/>
        <v>1264.9748787969447</v>
      </c>
      <c r="M14" s="21"/>
      <c r="N14" s="69">
        <f>IF(ISNA(VLOOKUP($E14,'TT BV1'!$A$17:$H$991,8,FALSE))=TRUE,"0",VLOOKUP($E14,'TT BV1'!$A$17:$H$991,8,FALSE))</f>
        <v>401.64449818621523</v>
      </c>
      <c r="O14" s="69">
        <f>IF(ISNA(VLOOKUP($E14,'TT BV2'!$A$17:$H$991,8,FALSE))=TRUE,"0",VLOOKUP($E14,'TT BV2'!$A$17:$H$991,8,FALSE))</f>
        <v>403.35051546391759</v>
      </c>
      <c r="P14" s="69">
        <f>IF(ISNA(VLOOKUP($E14,'TT BV3'!$A$17:$H$991,8,FALSE))=TRUE,"0",VLOOKUP($E14,'TT BV3'!$A$17:$H$991,8,FALSE))</f>
        <v>428.41246290801183</v>
      </c>
      <c r="Q14" s="69">
        <f>IF(ISNA(VLOOKUP($E14,'TT Camp Fortune'!$A$17:$N$991,8,FALSE))=TRUE,"0",VLOOKUP($E14,'TT Camp Fortune'!$A$17:$N$991,8,FALSE))</f>
        <v>345.9</v>
      </c>
      <c r="R14" s="69">
        <f>IF(ISNA(VLOOKUP($E14,'TT Prov CF MO'!$A$17:$N$991,8,FALSE))=TRUE,"0",VLOOKUP($E14,'TT Prov CF MO'!$A$17:$N$991,8,FALSE))</f>
        <v>433.21190042501519</v>
      </c>
      <c r="S14" s="69">
        <f>IF(ISNA(VLOOKUP($E14,'TT Prov CF DM'!$A$17:$N$991,8,FALSE))=TRUE,"0",VLOOKUP($E14,'TT Prov CF DM'!$A$17:$N$991,8,FALSE))</f>
        <v>390</v>
      </c>
      <c r="T14" s="69"/>
      <c r="U14" s="69"/>
      <c r="V14" s="69"/>
      <c r="W14" s="69"/>
      <c r="X14" s="69"/>
      <c r="Y14" s="69"/>
      <c r="Z14" s="69"/>
      <c r="AA14" s="69"/>
      <c r="AB14" s="69"/>
    </row>
    <row r="15" spans="1:28" ht="17" customHeight="1" x14ac:dyDescent="0.15">
      <c r="A15" s="200" t="s">
        <v>244</v>
      </c>
      <c r="B15" s="188"/>
      <c r="C15" s="188" t="s">
        <v>115</v>
      </c>
      <c r="D15" s="172" t="s">
        <v>39</v>
      </c>
      <c r="E15" s="64" t="s">
        <v>93</v>
      </c>
      <c r="F15" s="64"/>
      <c r="G15" s="64">
        <f t="shared" si="0"/>
        <v>10</v>
      </c>
      <c r="H15" s="19">
        <f t="shared" si="1"/>
        <v>10</v>
      </c>
      <c r="I15" s="179">
        <f t="shared" si="2"/>
        <v>447.46816252274112</v>
      </c>
      <c r="J15" s="20">
        <f t="shared" si="3"/>
        <v>424.70326409495544</v>
      </c>
      <c r="K15" s="20">
        <f t="shared" si="4"/>
        <v>391.85006045949217</v>
      </c>
      <c r="L15" s="19">
        <f t="shared" si="5"/>
        <v>1264.0214870771888</v>
      </c>
      <c r="M15" s="21"/>
      <c r="N15" s="69">
        <f>IF(ISNA(VLOOKUP($E15,'TT BV1'!$A$17:$H$991,8,FALSE))=TRUE,"0",VLOOKUP($E15,'TT BV1'!$A$17:$H$991,8,FALSE))</f>
        <v>391.85006045949217</v>
      </c>
      <c r="O15" s="69">
        <f>IF(ISNA(VLOOKUP($E15,'TT BV2'!$A$17:$H$991,8,FALSE))=TRUE,"0",VLOOKUP($E15,'TT BV2'!$A$17:$H$991,8,FALSE))</f>
        <v>447.46816252274112</v>
      </c>
      <c r="P15" s="69">
        <f>IF(ISNA(VLOOKUP($E15,'TT BV3'!$A$17:$H$991,8,FALSE))=TRUE,"0",VLOOKUP($E15,'TT BV3'!$A$17:$H$991,8,FALSE))</f>
        <v>424.70326409495544</v>
      </c>
      <c r="Q15" s="69">
        <f>IF(ISNA(VLOOKUP($E15,'TT Camp Fortune'!$A$17:$N$991,8,FALSE))=TRUE,"0",VLOOKUP($E15,'TT Camp Fortune'!$A$17:$N$991,8,FALSE))</f>
        <v>294.375</v>
      </c>
      <c r="R15" s="69">
        <f>IF(ISNA(VLOOKUP($E15,'TT Prov CF MO'!$A$17:$N$991,8,FALSE))=TRUE,"0",VLOOKUP($E15,'TT Prov CF MO'!$A$17:$N$991,8,FALSE))</f>
        <v>369.76320582877963</v>
      </c>
      <c r="S15" s="69">
        <f>IF(ISNA(VLOOKUP($E15,'TT Prov CF DM'!$A$17:$N$991,8,FALSE))=TRUE,"0",VLOOKUP($E15,'TT Prov CF DM'!$A$17:$N$991,8,FALSE))</f>
        <v>300</v>
      </c>
      <c r="T15" s="69"/>
      <c r="U15" s="69"/>
      <c r="V15" s="69"/>
      <c r="W15" s="69"/>
      <c r="X15" s="69"/>
      <c r="Y15" s="69"/>
      <c r="Z15" s="69"/>
      <c r="AA15" s="69"/>
      <c r="AB15" s="69"/>
    </row>
    <row r="16" spans="1:28" ht="17" customHeight="1" x14ac:dyDescent="0.15">
      <c r="A16" s="200" t="s">
        <v>244</v>
      </c>
      <c r="B16" s="188"/>
      <c r="C16" s="188" t="s">
        <v>115</v>
      </c>
      <c r="D16" s="172" t="s">
        <v>39</v>
      </c>
      <c r="E16" s="201" t="s">
        <v>87</v>
      </c>
      <c r="F16" s="64"/>
      <c r="G16" s="64">
        <f t="shared" si="0"/>
        <v>11</v>
      </c>
      <c r="H16" s="19">
        <f t="shared" si="1"/>
        <v>11</v>
      </c>
      <c r="I16" s="179">
        <f t="shared" si="2"/>
        <v>439.24332344213644</v>
      </c>
      <c r="J16" s="20">
        <f t="shared" si="3"/>
        <v>413.54292623941961</v>
      </c>
      <c r="K16" s="20">
        <f t="shared" si="4"/>
        <v>391.46933819064964</v>
      </c>
      <c r="L16" s="19">
        <f t="shared" si="5"/>
        <v>1244.2555878722055</v>
      </c>
      <c r="M16" s="21"/>
      <c r="N16" s="69">
        <f>IF(ISNA(VLOOKUP($E16,'TT BV1'!$A$17:$H$991,8,FALSE))=TRUE,"0",VLOOKUP($E16,'TT BV1'!$A$17:$H$991,8,FALSE))</f>
        <v>413.54292623941961</v>
      </c>
      <c r="O16" s="69">
        <f>IF(ISNA(VLOOKUP($E16,'TT BV2'!$A$17:$H$991,8,FALSE))=TRUE,"0",VLOOKUP($E16,'TT BV2'!$A$17:$H$991,8,FALSE))</f>
        <v>268.95087932080048</v>
      </c>
      <c r="P16" s="69">
        <f>IF(ISNA(VLOOKUP($E16,'TT BV3'!$A$17:$H$991,8,FALSE))=TRUE,"0",VLOOKUP($E16,'TT BV3'!$A$17:$H$991,8,FALSE))</f>
        <v>439.24332344213644</v>
      </c>
      <c r="Q16" s="69">
        <f>IF(ISNA(VLOOKUP($E16,'TT Camp Fortune'!$A$17:$N$991,8,FALSE))=TRUE,"0",VLOOKUP($E16,'TT Camp Fortune'!$A$17:$N$991,8,FALSE))</f>
        <v>362.55</v>
      </c>
      <c r="R16" s="69">
        <f>IF(ISNA(VLOOKUP($E16,'TT Prov CF MO'!$A$17:$N$991,8,FALSE))=TRUE,"0",VLOOKUP($E16,'TT Prov CF MO'!$A$17:$N$991,8,FALSE))</f>
        <v>391.46933819064964</v>
      </c>
      <c r="S16" s="69">
        <f>IF(ISNA(VLOOKUP($E16,'TT Prov CF DM'!$A$17:$N$991,8,FALSE))=TRUE,"0",VLOOKUP($E16,'TT Prov CF DM'!$A$17:$N$991,8,FALSE))</f>
        <v>250</v>
      </c>
      <c r="T16" s="69"/>
      <c r="U16" s="69"/>
      <c r="V16" s="69"/>
      <c r="W16" s="69"/>
      <c r="X16" s="69"/>
      <c r="Y16" s="69"/>
      <c r="Z16" s="69"/>
      <c r="AA16" s="69"/>
      <c r="AB16" s="69"/>
    </row>
    <row r="17" spans="1:28" ht="17" customHeight="1" x14ac:dyDescent="0.15">
      <c r="A17" s="72" t="s">
        <v>110</v>
      </c>
      <c r="B17" s="188"/>
      <c r="C17" s="188" t="s">
        <v>115</v>
      </c>
      <c r="D17" s="172" t="s">
        <v>39</v>
      </c>
      <c r="E17" s="207" t="s">
        <v>88</v>
      </c>
      <c r="F17" s="64"/>
      <c r="G17" s="64">
        <f t="shared" si="0"/>
        <v>12</v>
      </c>
      <c r="H17" s="19">
        <f t="shared" si="1"/>
        <v>12</v>
      </c>
      <c r="I17" s="179">
        <f t="shared" si="2"/>
        <v>426.01576713159494</v>
      </c>
      <c r="J17" s="20">
        <f t="shared" si="3"/>
        <v>407.88391777509065</v>
      </c>
      <c r="K17" s="20">
        <f t="shared" si="4"/>
        <v>383.67952522255189</v>
      </c>
      <c r="L17" s="19">
        <f t="shared" si="5"/>
        <v>1217.5792101292375</v>
      </c>
      <c r="M17" s="21"/>
      <c r="N17" s="69">
        <f>IF(ISNA(VLOOKUP($E17,'TT BV1'!$A$17:$H$991,8,FALSE))=TRUE,"0",VLOOKUP($E17,'TT BV1'!$A$17:$H$991,8,FALSE))</f>
        <v>407.88391777509065</v>
      </c>
      <c r="O17" s="69">
        <f>IF(ISNA(VLOOKUP($E17,'TT BV2'!$A$17:$H$991,8,FALSE))=TRUE,"0",VLOOKUP($E17,'TT BV2'!$A$17:$H$991,8,FALSE))</f>
        <v>426.01576713159494</v>
      </c>
      <c r="P17" s="69">
        <f>IF(ISNA(VLOOKUP($E17,'TT BV3'!$A$17:$H$991,8,FALSE))=TRUE,"0",VLOOKUP($E17,'TT BV3'!$A$17:$H$991,8,FALSE))</f>
        <v>383.67952522255189</v>
      </c>
      <c r="Q17" s="69">
        <f>IF(ISNA(VLOOKUP($E17,'TT Camp Fortune'!$A$17:$N$991,8,FALSE))=TRUE,"0",VLOOKUP($E17,'TT Camp Fortune'!$A$17:$N$991,8,FALSE))</f>
        <v>318.14999999999998</v>
      </c>
      <c r="R17" s="69">
        <f>IF(ISNA(VLOOKUP($E17,'TT Prov CF MO'!$A$17:$N$991,8,FALSE))=TRUE,"0",VLOOKUP($E17,'TT Prov CF MO'!$A$17:$N$991,8,FALSE))</f>
        <v>382.2100789313904</v>
      </c>
      <c r="S17" s="69">
        <f>IF(ISNA(VLOOKUP($E17,'TT Prov CF DM'!$A$17:$N$991,8,FALSE))=TRUE,"0",VLOOKUP($E17,'TT Prov CF DM'!$A$17:$N$991,8,FALSE))</f>
        <v>300</v>
      </c>
      <c r="T17" s="69"/>
      <c r="U17" s="69"/>
      <c r="V17" s="69"/>
      <c r="W17" s="69"/>
      <c r="X17" s="69"/>
      <c r="Y17" s="69"/>
      <c r="Z17" s="69"/>
      <c r="AA17" s="69"/>
      <c r="AB17" s="69"/>
    </row>
    <row r="18" spans="1:28" ht="17" customHeight="1" x14ac:dyDescent="0.15">
      <c r="A18" s="200" t="s">
        <v>245</v>
      </c>
      <c r="B18" s="188"/>
      <c r="C18" s="188" t="s">
        <v>115</v>
      </c>
      <c r="D18" s="172" t="s">
        <v>39</v>
      </c>
      <c r="E18" s="90" t="s">
        <v>94</v>
      </c>
      <c r="F18" s="64"/>
      <c r="G18" s="64">
        <f t="shared" si="0"/>
        <v>13</v>
      </c>
      <c r="H18" s="19">
        <f t="shared" si="1"/>
        <v>13</v>
      </c>
      <c r="I18" s="179">
        <f t="shared" si="2"/>
        <v>418.89023650697391</v>
      </c>
      <c r="J18" s="20">
        <f t="shared" si="3"/>
        <v>397.9970326409495</v>
      </c>
      <c r="K18" s="20">
        <f t="shared" si="4"/>
        <v>385.82829504232166</v>
      </c>
      <c r="L18" s="19">
        <f t="shared" si="5"/>
        <v>1202.715564190245</v>
      </c>
      <c r="M18" s="21"/>
      <c r="N18" s="69">
        <f>IF(ISNA(VLOOKUP($E18,'TT BV1'!$A$17:$H$991,8,FALSE))=TRUE,"0",VLOOKUP($E18,'TT BV1'!$A$17:$H$991,8,FALSE))</f>
        <v>385.82829504232166</v>
      </c>
      <c r="O18" s="69">
        <f>IF(ISNA(VLOOKUP($E18,'TT BV2'!$A$17:$H$991,8,FALSE))=TRUE,"0",VLOOKUP($E18,'TT BV2'!$A$17:$H$991,8,FALSE))</f>
        <v>418.89023650697391</v>
      </c>
      <c r="P18" s="69">
        <f>IF(ISNA(VLOOKUP($E18,'TT BV3'!$A$17:$H$991,8,FALSE))=TRUE,"0",VLOOKUP($E18,'TT BV3'!$A$17:$H$991,8,FALSE))</f>
        <v>397.9970326409495</v>
      </c>
      <c r="Q18" s="69">
        <f>IF(ISNA(VLOOKUP($E18,'TT Camp Fortune'!$A$17:$N$991,8,FALSE))=TRUE,"0",VLOOKUP($E18,'TT Camp Fortune'!$A$17:$N$991,8,FALSE))</f>
        <v>372.67500000000001</v>
      </c>
      <c r="R18" s="69">
        <f>IF(ISNA(VLOOKUP($E18,'TT Prov CF MO'!$A$17:$N$991,8,FALSE))=TRUE,"0",VLOOKUP($E18,'TT Prov CF MO'!$A$17:$N$991,8,FALSE))</f>
        <v>385.47358834244085</v>
      </c>
      <c r="S18" s="69">
        <f>IF(ISNA(VLOOKUP($E18,'TT Prov CF DM'!$A$17:$N$991,8,FALSE))=TRUE,"0",VLOOKUP($E18,'TT Prov CF DM'!$A$17:$N$991,8,FALSE))</f>
        <v>300</v>
      </c>
      <c r="T18" s="69"/>
      <c r="U18" s="69"/>
      <c r="V18" s="69"/>
      <c r="W18" s="69"/>
      <c r="X18" s="69"/>
      <c r="Y18" s="69"/>
      <c r="Z18" s="69"/>
      <c r="AA18" s="69"/>
      <c r="AB18" s="69"/>
    </row>
    <row r="19" spans="1:28" ht="17" customHeight="1" x14ac:dyDescent="0.15">
      <c r="A19" s="72" t="s">
        <v>110</v>
      </c>
      <c r="B19" s="188"/>
      <c r="C19" s="188" t="s">
        <v>115</v>
      </c>
      <c r="D19" s="172" t="s">
        <v>39</v>
      </c>
      <c r="E19" s="207" t="s">
        <v>86</v>
      </c>
      <c r="F19" s="64"/>
      <c r="G19" s="64">
        <f t="shared" si="0"/>
        <v>14</v>
      </c>
      <c r="H19" s="19">
        <f t="shared" si="1"/>
        <v>14</v>
      </c>
      <c r="I19" s="179">
        <f t="shared" si="2"/>
        <v>416.88029020556229</v>
      </c>
      <c r="J19" s="20">
        <f t="shared" si="3"/>
        <v>390.80118694362017</v>
      </c>
      <c r="K19" s="20">
        <f t="shared" si="4"/>
        <v>381.59999999999997</v>
      </c>
      <c r="L19" s="19">
        <f t="shared" si="5"/>
        <v>1189.2814771491824</v>
      </c>
      <c r="M19" s="21"/>
      <c r="N19" s="69">
        <f>IF(ISNA(VLOOKUP($E19,'TT BV1'!$A$17:$H$991,8,FALSE))=TRUE,"0",VLOOKUP($E19,'TT BV1'!$A$17:$H$991,8,FALSE))</f>
        <v>416.88029020556229</v>
      </c>
      <c r="O19" s="69">
        <f>IF(ISNA(VLOOKUP($E19,'TT BV2'!$A$17:$H$991,8,FALSE))=TRUE,"0",VLOOKUP($E19,'TT BV2'!$A$17:$H$991,8,FALSE))</f>
        <v>189.28138265615527</v>
      </c>
      <c r="P19" s="69">
        <f>IF(ISNA(VLOOKUP($E19,'TT BV3'!$A$17:$H$991,8,FALSE))=TRUE,"0",VLOOKUP($E19,'TT BV3'!$A$17:$H$991,8,FALSE))</f>
        <v>390.80118694362017</v>
      </c>
      <c r="Q19" s="69">
        <f>IF(ISNA(VLOOKUP($E19,'TT Camp Fortune'!$A$17:$N$991,8,FALSE))=TRUE,"0",VLOOKUP($E19,'TT Camp Fortune'!$A$17:$N$991,8,FALSE))</f>
        <v>381.59999999999997</v>
      </c>
      <c r="R19" s="69">
        <f>IF(ISNA(VLOOKUP($E19,'TT Prov CF MO'!$A$17:$N$991,8,FALSE))=TRUE,"0",VLOOKUP($E19,'TT Prov CF MO'!$A$17:$N$991,8,FALSE))</f>
        <v>345.5525197328476</v>
      </c>
      <c r="S19" s="69">
        <f>IF(ISNA(VLOOKUP($E19,'TT Prov CF DM'!$A$17:$N$991,8,FALSE))=TRUE,"0",VLOOKUP($E19,'TT Prov CF DM'!$A$17:$N$991,8,FALSE))</f>
        <v>380</v>
      </c>
      <c r="T19" s="69"/>
      <c r="U19" s="69"/>
      <c r="V19" s="69"/>
      <c r="W19" s="69"/>
      <c r="X19" s="69"/>
      <c r="Y19" s="69"/>
      <c r="Z19" s="69"/>
      <c r="AA19" s="69"/>
      <c r="AB19" s="69"/>
    </row>
    <row r="20" spans="1:28" ht="17" customHeight="1" x14ac:dyDescent="0.15">
      <c r="A20" s="72" t="s">
        <v>110</v>
      </c>
      <c r="B20" s="188"/>
      <c r="C20" s="188" t="s">
        <v>115</v>
      </c>
      <c r="D20" s="172" t="s">
        <v>39</v>
      </c>
      <c r="E20" s="64" t="s">
        <v>95</v>
      </c>
      <c r="F20" s="64"/>
      <c r="G20" s="64">
        <f t="shared" si="0"/>
        <v>15</v>
      </c>
      <c r="H20" s="19">
        <f t="shared" si="1"/>
        <v>15</v>
      </c>
      <c r="I20" s="179">
        <f t="shared" si="2"/>
        <v>398.07121661721061</v>
      </c>
      <c r="J20" s="20">
        <f t="shared" si="3"/>
        <v>394.25409338993336</v>
      </c>
      <c r="K20" s="20">
        <f t="shared" si="4"/>
        <v>375.30834340991538</v>
      </c>
      <c r="L20" s="19">
        <f t="shared" si="5"/>
        <v>1167.6336534170593</v>
      </c>
      <c r="M20" s="21"/>
      <c r="N20" s="69">
        <f>IF(ISNA(VLOOKUP($E20,'TT BV1'!$A$17:$H$991,8,FALSE))=TRUE,"0",VLOOKUP($E20,'TT BV1'!$A$17:$H$991,8,FALSE))</f>
        <v>375.30834340991538</v>
      </c>
      <c r="O20" s="69">
        <f>IF(ISNA(VLOOKUP($E20,'TT BV2'!$A$17:$H$991,8,FALSE))=TRUE,"0",VLOOKUP($E20,'TT BV2'!$A$17:$H$991,8,FALSE))</f>
        <v>394.25409338993336</v>
      </c>
      <c r="P20" s="69">
        <f>IF(ISNA(VLOOKUP($E20,'TT BV3'!$A$17:$H$991,8,FALSE))=TRUE,"0",VLOOKUP($E20,'TT BV3'!$A$17:$H$991,8,FALSE))</f>
        <v>398.07121661721061</v>
      </c>
      <c r="Q20" s="69">
        <f>IF(ISNA(VLOOKUP($E20,'TT Camp Fortune'!$A$17:$N$991,8,FALSE))=TRUE,"0",VLOOKUP($E20,'TT Camp Fortune'!$A$17:$N$991,8,FALSE))</f>
        <v>304.875</v>
      </c>
      <c r="R20" s="69">
        <f>IF(ISNA(VLOOKUP($E20,'TT Prov CF MO'!$A$17:$N$991,8,FALSE))=TRUE,"0",VLOOKUP($E20,'TT Prov CF MO'!$A$17:$N$991,8,FALSE))</f>
        <v>319.36854887674559</v>
      </c>
      <c r="S20" s="69">
        <f>IF(ISNA(VLOOKUP($E20,'TT Prov CF DM'!$A$17:$N$991,8,FALSE))=TRUE,"0",VLOOKUP($E20,'TT Prov CF DM'!$A$17:$N$991,8,FALSE))</f>
        <v>300</v>
      </c>
      <c r="T20" s="69"/>
      <c r="U20" s="69"/>
      <c r="V20" s="69"/>
      <c r="W20" s="69"/>
      <c r="X20" s="69"/>
      <c r="Y20" s="69"/>
      <c r="Z20" s="69"/>
      <c r="AA20" s="69"/>
      <c r="AB20" s="69"/>
    </row>
    <row r="21" spans="1:28" ht="17" customHeight="1" x14ac:dyDescent="0.15">
      <c r="A21" s="72" t="s">
        <v>110</v>
      </c>
      <c r="B21" s="188"/>
      <c r="C21" s="188" t="s">
        <v>115</v>
      </c>
      <c r="D21" s="172" t="s">
        <v>111</v>
      </c>
      <c r="E21" s="64" t="s">
        <v>96</v>
      </c>
      <c r="F21" s="64"/>
      <c r="G21" s="64">
        <f t="shared" si="0"/>
        <v>16</v>
      </c>
      <c r="H21" s="19">
        <f t="shared" si="1"/>
        <v>16</v>
      </c>
      <c r="I21" s="179">
        <f t="shared" si="2"/>
        <v>370.32640949554894</v>
      </c>
      <c r="J21" s="20">
        <f t="shared" si="3"/>
        <v>365.74074074074076</v>
      </c>
      <c r="K21" s="20">
        <f t="shared" si="4"/>
        <v>363.55366889023657</v>
      </c>
      <c r="L21" s="19">
        <f t="shared" si="5"/>
        <v>1099.6208191265264</v>
      </c>
      <c r="M21" s="21"/>
      <c r="N21" s="69">
        <f>IF(ISNA(VLOOKUP($E21,'TT BV1'!$A$17:$H$991,8,FALSE))=TRUE,"0",VLOOKUP($E21,'TT BV1'!$A$17:$H$991,8,FALSE))</f>
        <v>359.34703748488511</v>
      </c>
      <c r="O21" s="69">
        <f>IF(ISNA(VLOOKUP($E21,'TT BV2'!$A$17:$H$991,8,FALSE))=TRUE,"0",VLOOKUP($E21,'TT BV2'!$A$17:$H$991,8,FALSE))</f>
        <v>363.55366889023657</v>
      </c>
      <c r="P21" s="69">
        <f>IF(ISNA(VLOOKUP($E21,'TT BV3'!$A$17:$H$991,8,FALSE))=TRUE,"0",VLOOKUP($E21,'TT BV3'!$A$17:$H$991,8,FALSE))</f>
        <v>370.32640949554894</v>
      </c>
      <c r="Q21" s="69">
        <f>IF(ISNA(VLOOKUP($E21,'TT Camp Fortune'!$A$17:$N$991,8,FALSE))=TRUE,"0",VLOOKUP($E21,'TT Camp Fortune'!$A$17:$N$991,8,FALSE))</f>
        <v>331.5</v>
      </c>
      <c r="R21" s="69">
        <f>IF(ISNA(VLOOKUP($E21,'TT Prov CF MO'!$A$17:$N$991,8,FALSE))=TRUE,"0",VLOOKUP($E21,'TT Prov CF MO'!$A$17:$N$991,8,FALSE))</f>
        <v>365.74074074074076</v>
      </c>
      <c r="S21" s="69" t="str">
        <f>IF(ISNA(VLOOKUP($E21,'TT Prov CF DM'!$A$17:$N$991,8,FALSE))=TRUE,"0",VLOOKUP($E21,'TT Prov CF DM'!$A$17:$N$991,8,FALSE))</f>
        <v>0</v>
      </c>
      <c r="T21" s="69"/>
      <c r="U21" s="69"/>
      <c r="V21" s="69"/>
      <c r="W21" s="69"/>
      <c r="X21" s="69"/>
      <c r="Y21" s="69"/>
      <c r="Z21" s="69"/>
      <c r="AA21" s="69"/>
      <c r="AB21" s="69"/>
    </row>
    <row r="22" spans="1:28" ht="17" customHeight="1" x14ac:dyDescent="0.15">
      <c r="A22" s="72" t="s">
        <v>114</v>
      </c>
      <c r="B22" s="188"/>
      <c r="C22" s="188" t="s">
        <v>115</v>
      </c>
      <c r="D22" s="172" t="s">
        <v>111</v>
      </c>
      <c r="E22" s="64" t="s">
        <v>98</v>
      </c>
      <c r="F22" s="64"/>
      <c r="G22" s="64">
        <f t="shared" si="0"/>
        <v>17</v>
      </c>
      <c r="H22" s="19">
        <f t="shared" si="1"/>
        <v>17</v>
      </c>
      <c r="I22" s="179">
        <f t="shared" si="2"/>
        <v>377.74480712166172</v>
      </c>
      <c r="J22" s="20">
        <f t="shared" si="3"/>
        <v>351.51148730350667</v>
      </c>
      <c r="K22" s="20">
        <f t="shared" si="4"/>
        <v>326.33414190418438</v>
      </c>
      <c r="L22" s="19">
        <f t="shared" si="5"/>
        <v>1055.5904363293528</v>
      </c>
      <c r="M22" s="21"/>
      <c r="N22" s="69">
        <f>IF(ISNA(VLOOKUP($E22,'TT BV1'!$A$17:$H$991,8,FALSE))=TRUE,"0",VLOOKUP($E22,'TT BV1'!$A$17:$H$991,8,FALSE))</f>
        <v>351.51148730350667</v>
      </c>
      <c r="O22" s="69">
        <f>IF(ISNA(VLOOKUP($E22,'TT BV2'!$A$17:$H$991,8,FALSE))=TRUE,"0",VLOOKUP($E22,'TT BV2'!$A$17:$H$991,8,FALSE))</f>
        <v>326.33414190418438</v>
      </c>
      <c r="P22" s="69">
        <f>IF(ISNA(VLOOKUP($E22,'TT BV3'!$A$17:$H$991,8,FALSE))=TRUE,"0",VLOOKUP($E22,'TT BV3'!$A$17:$H$991,8,FALSE))</f>
        <v>377.74480712166172</v>
      </c>
      <c r="Q22" s="69">
        <f>IF(ISNA(VLOOKUP($E22,'TT Camp Fortune'!$A$17:$N$991,8,FALSE))=TRUE,"0",VLOOKUP($E22,'TT Camp Fortune'!$A$17:$N$991,8,FALSE))</f>
        <v>243.82499999999996</v>
      </c>
      <c r="R22" s="69">
        <f>IF(ISNA(VLOOKUP($E22,'TT Prov CF MO'!$A$17:$N$991,8,FALSE))=TRUE,"0",VLOOKUP($E22,'TT Prov CF MO'!$A$17:$N$991,8,FALSE))</f>
        <v>259.3351548269581</v>
      </c>
      <c r="S22" s="69" t="str">
        <f>IF(ISNA(VLOOKUP($E22,'TT Prov CF DM'!$A$17:$N$991,8,FALSE))=TRUE,"0",VLOOKUP($E22,'TT Prov CF DM'!$A$17:$N$991,8,FALSE))</f>
        <v>0</v>
      </c>
      <c r="T22" s="69"/>
      <c r="U22" s="69"/>
      <c r="V22" s="69"/>
      <c r="W22" s="69"/>
      <c r="X22" s="69"/>
      <c r="Y22" s="69"/>
      <c r="Z22" s="69"/>
      <c r="AA22" s="69"/>
      <c r="AB22" s="69"/>
    </row>
    <row r="23" spans="1:28" ht="17" customHeight="1" x14ac:dyDescent="0.15">
      <c r="A23" s="72" t="s">
        <v>109</v>
      </c>
      <c r="B23" s="188"/>
      <c r="C23" s="188" t="s">
        <v>115</v>
      </c>
      <c r="D23" s="172" t="s">
        <v>111</v>
      </c>
      <c r="E23" s="64" t="s">
        <v>99</v>
      </c>
      <c r="F23" s="64"/>
      <c r="G23" s="64">
        <f t="shared" si="0"/>
        <v>18</v>
      </c>
      <c r="H23" s="19">
        <f t="shared" si="1"/>
        <v>18</v>
      </c>
      <c r="I23" s="179">
        <f t="shared" si="2"/>
        <v>348.51632047477739</v>
      </c>
      <c r="J23" s="20">
        <f t="shared" si="3"/>
        <v>339.46795646916564</v>
      </c>
      <c r="K23" s="20">
        <f t="shared" si="4"/>
        <v>328.45664038811401</v>
      </c>
      <c r="L23" s="19">
        <f t="shared" si="5"/>
        <v>1016.4409173320571</v>
      </c>
      <c r="M23" s="21"/>
      <c r="N23" s="69">
        <f>IF(ISNA(VLOOKUP($E23,'TT BV1'!$A$17:$H$991,8,FALSE))=TRUE,"0",VLOOKUP($E23,'TT BV1'!$A$17:$H$991,8,FALSE))</f>
        <v>339.46795646916564</v>
      </c>
      <c r="O23" s="69">
        <f>IF(ISNA(VLOOKUP($E23,'TT BV2'!$A$17:$H$991,8,FALSE))=TRUE,"0",VLOOKUP($E23,'TT BV2'!$A$17:$H$991,8,FALSE))</f>
        <v>328.45664038811401</v>
      </c>
      <c r="P23" s="69">
        <f>IF(ISNA(VLOOKUP($E23,'TT BV3'!$A$17:$H$991,8,FALSE))=TRUE,"0",VLOOKUP($E23,'TT BV3'!$A$17:$H$991,8,FALSE))</f>
        <v>348.51632047477739</v>
      </c>
      <c r="Q23" s="69">
        <f>IF(ISNA(VLOOKUP($E23,'TT Camp Fortune'!$A$17:$N$991,8,FALSE))=TRUE,"0",VLOOKUP($E23,'TT Camp Fortune'!$A$17:$N$991,8,FALSE))</f>
        <v>299.92500000000001</v>
      </c>
      <c r="R23" s="69">
        <f>IF(ISNA(VLOOKUP($E23,'TT Prov CF MO'!$A$17:$N$991,8,FALSE))=TRUE,"0",VLOOKUP($E23,'TT Prov CF MO'!$A$17:$N$991,8,FALSE))</f>
        <v>289.01032179720704</v>
      </c>
      <c r="S23" s="69">
        <f>IF(ISNA(VLOOKUP($E23,'TT Prov CF DM'!$A$17:$N$991,8,FALSE))=TRUE,"0",VLOOKUP($E23,'TT Prov CF DM'!$A$17:$N$991,8,FALSE))</f>
        <v>240</v>
      </c>
      <c r="T23" s="69"/>
      <c r="U23" s="69"/>
      <c r="V23" s="69"/>
      <c r="W23" s="69"/>
      <c r="X23" s="69"/>
      <c r="Y23" s="69"/>
      <c r="Z23" s="69"/>
      <c r="AA23" s="69"/>
      <c r="AB23" s="69"/>
    </row>
    <row r="24" spans="1:28" ht="17" customHeight="1" x14ac:dyDescent="0.15">
      <c r="A24" s="72" t="s">
        <v>109</v>
      </c>
      <c r="B24" s="188"/>
      <c r="C24" s="188" t="s">
        <v>115</v>
      </c>
      <c r="D24" s="172" t="s">
        <v>111</v>
      </c>
      <c r="E24" s="64" t="s">
        <v>101</v>
      </c>
      <c r="F24" s="64"/>
      <c r="G24" s="64">
        <f t="shared" si="0"/>
        <v>19</v>
      </c>
      <c r="H24" s="19">
        <f t="shared" si="1"/>
        <v>19</v>
      </c>
      <c r="I24" s="179">
        <f t="shared" si="2"/>
        <v>346.95845697329378</v>
      </c>
      <c r="J24" s="20">
        <f t="shared" si="3"/>
        <v>330.04851425106131</v>
      </c>
      <c r="K24" s="20">
        <f t="shared" si="4"/>
        <v>319.29866989117289</v>
      </c>
      <c r="L24" s="19">
        <f t="shared" si="5"/>
        <v>996.30564111552803</v>
      </c>
      <c r="M24" s="21"/>
      <c r="N24" s="69">
        <f>IF(ISNA(VLOOKUP($E24,'TT BV1'!$A$17:$H$991,8,FALSE))=TRUE,"0",VLOOKUP($E24,'TT BV1'!$A$17:$H$991,8,FALSE))</f>
        <v>319.29866989117289</v>
      </c>
      <c r="O24" s="69">
        <f>IF(ISNA(VLOOKUP($E24,'TT BV2'!$A$17:$H$991,8,FALSE))=TRUE,"0",VLOOKUP($E24,'TT BV2'!$A$17:$H$991,8,FALSE))</f>
        <v>330.04851425106131</v>
      </c>
      <c r="P24" s="69">
        <f>IF(ISNA(VLOOKUP($E24,'TT BV3'!$A$17:$H$991,8,FALSE))=TRUE,"0",VLOOKUP($E24,'TT BV3'!$A$17:$H$991,8,FALSE))</f>
        <v>346.95845697329378</v>
      </c>
      <c r="Q24" s="69">
        <f>IF(ISNA(VLOOKUP($E24,'TT Camp Fortune'!$A$17:$N$991,8,FALSE))=TRUE,"0",VLOOKUP($E24,'TT Camp Fortune'!$A$17:$N$991,8,FALSE))</f>
        <v>301.27499999999998</v>
      </c>
      <c r="R24" s="69">
        <f>IF(ISNA(VLOOKUP($E24,'TT Prov CF MO'!$A$17:$N$991,8,FALSE))=TRUE,"0",VLOOKUP($E24,'TT Prov CF MO'!$A$17:$N$991,8,FALSE))</f>
        <v>302.51973284760169</v>
      </c>
      <c r="S24" s="69">
        <f>IF(ISNA(VLOOKUP($E24,'TT Prov CF DM'!$A$17:$N$991,8,FALSE))=TRUE,"0",VLOOKUP($E24,'TT Prov CF DM'!$A$17:$N$991,8,FALSE))</f>
        <v>250</v>
      </c>
      <c r="T24" s="69"/>
      <c r="U24" s="69"/>
      <c r="V24" s="69"/>
      <c r="W24" s="69"/>
      <c r="X24" s="69"/>
      <c r="Y24" s="69"/>
      <c r="Z24" s="69"/>
      <c r="AA24" s="69"/>
      <c r="AB24" s="69"/>
    </row>
    <row r="25" spans="1:28" ht="17" customHeight="1" x14ac:dyDescent="0.15">
      <c r="A25" s="72" t="s">
        <v>40</v>
      </c>
      <c r="B25" s="188">
        <v>2006</v>
      </c>
      <c r="C25" s="188" t="s">
        <v>51</v>
      </c>
      <c r="D25" s="172" t="s">
        <v>37</v>
      </c>
      <c r="E25" s="201" t="s">
        <v>59</v>
      </c>
      <c r="F25" s="64"/>
      <c r="G25" s="64">
        <f t="shared" si="0"/>
        <v>20</v>
      </c>
      <c r="H25" s="19">
        <f t="shared" si="1"/>
        <v>20</v>
      </c>
      <c r="I25" s="179">
        <f t="shared" si="2"/>
        <v>500</v>
      </c>
      <c r="J25" s="20">
        <f t="shared" si="3"/>
        <v>493.16939890710387</v>
      </c>
      <c r="K25" s="20">
        <v>0</v>
      </c>
      <c r="L25" s="19">
        <f t="shared" si="5"/>
        <v>993.16939890710387</v>
      </c>
      <c r="M25" s="21"/>
      <c r="N25" s="69">
        <f>IF(ISNA(VLOOKUP($E25,'TT BV1'!$A$17:$H$991,8,FALSE))=TRUE,"0",VLOOKUP($E25,'TT BV1'!$A$17:$H$991,8,FALSE))</f>
        <v>500</v>
      </c>
      <c r="O25" s="69" t="str">
        <f>IF(ISNA(VLOOKUP($E25,'TT BV2'!$A$17:$H$991,8,FALSE))=TRUE,"0",VLOOKUP($E25,'TT BV2'!$A$17:$H$991,8,FALSE))</f>
        <v>0</v>
      </c>
      <c r="P25" s="69" t="str">
        <f>IF(ISNA(VLOOKUP($E25,'TT BV3'!$A$17:$H$991,8,FALSE))=TRUE,"0",VLOOKUP($E25,'TT BV3'!$A$17:$H$991,8,FALSE))</f>
        <v>0</v>
      </c>
      <c r="Q25" s="69" t="str">
        <f>IF(ISNA(VLOOKUP($E25,'TT Camp Fortune'!$A$17:$N$991,8,FALSE))=TRUE,"0",VLOOKUP($E25,'TT Camp Fortune'!$A$17:$N$991,8,FALSE))</f>
        <v>0</v>
      </c>
      <c r="R25" s="69">
        <f>IF(ISNA(VLOOKUP($E25,'TT Prov CF MO'!$A$17:$N$991,8,FALSE))=TRUE,"0",VLOOKUP($E25,'TT Prov CF MO'!$A$17:$N$991,8,FALSE))</f>
        <v>493.16939890710387</v>
      </c>
      <c r="S25" s="69" t="str">
        <f>IF(ISNA(VLOOKUP($E25,'TT Prov CF DM'!$A$17:$N$991,8,FALSE))=TRUE,"0",VLOOKUP($E25,'TT Prov CF DM'!$A$17:$N$991,8,FALSE))</f>
        <v>0</v>
      </c>
      <c r="T25" s="69"/>
      <c r="U25" s="69"/>
      <c r="V25" s="69"/>
      <c r="W25" s="69"/>
      <c r="X25" s="69"/>
      <c r="Y25" s="69"/>
      <c r="Z25" s="69"/>
      <c r="AA25" s="69"/>
      <c r="AB25" s="69"/>
    </row>
    <row r="26" spans="1:28" ht="17" customHeight="1" x14ac:dyDescent="0.15">
      <c r="A26" s="72" t="s">
        <v>108</v>
      </c>
      <c r="B26" s="188"/>
      <c r="C26" s="188" t="s">
        <v>115</v>
      </c>
      <c r="D26" s="172" t="s">
        <v>111</v>
      </c>
      <c r="E26" s="64" t="s">
        <v>103</v>
      </c>
      <c r="F26" s="64"/>
      <c r="G26" s="64">
        <f t="shared" si="0"/>
        <v>21</v>
      </c>
      <c r="H26" s="19">
        <f t="shared" si="1"/>
        <v>21</v>
      </c>
      <c r="I26" s="179">
        <f t="shared" si="2"/>
        <v>347.25519287833828</v>
      </c>
      <c r="J26" s="20">
        <f t="shared" si="3"/>
        <v>307.68647665251677</v>
      </c>
      <c r="K26" s="20">
        <f>LARGE(($N26:$AB26),3)</f>
        <v>250.88270858524791</v>
      </c>
      <c r="L26" s="19">
        <f t="shared" si="5"/>
        <v>905.82437811610293</v>
      </c>
      <c r="M26" s="21"/>
      <c r="N26" s="69">
        <f>IF(ISNA(VLOOKUP($E26,'TT BV1'!$A$17:$H$991,8,FALSE))=TRUE,"0",VLOOKUP($E26,'TT BV1'!$A$17:$H$991,8,FALSE))</f>
        <v>250.88270858524791</v>
      </c>
      <c r="O26" s="69">
        <f>IF(ISNA(VLOOKUP($E26,'TT BV2'!$A$17:$H$991,8,FALSE))=TRUE,"0",VLOOKUP($E26,'TT BV2'!$A$17:$H$991,8,FALSE))</f>
        <v>307.68647665251677</v>
      </c>
      <c r="P26" s="69">
        <f>IF(ISNA(VLOOKUP($E26,'TT BV3'!$A$17:$H$991,8,FALSE))=TRUE,"0",VLOOKUP($E26,'TT BV3'!$A$17:$H$991,8,FALSE))</f>
        <v>347.25519287833828</v>
      </c>
      <c r="Q26" s="69" t="str">
        <f>IF(ISNA(VLOOKUP($E26,'TT Camp Fortune'!$A$17:$N$991,8,FALSE))=TRUE,"0",VLOOKUP($E26,'TT Camp Fortune'!$A$17:$N$991,8,FALSE))</f>
        <v>0</v>
      </c>
      <c r="R26" s="69" t="str">
        <f>IF(ISNA(VLOOKUP($E26,'TT Prov CF MO'!$A$17:$N$991,8,FALSE))=TRUE,"0",VLOOKUP($E26,'TT Prov CF MO'!$A$17:$N$991,8,FALSE))</f>
        <v>0</v>
      </c>
      <c r="S26" s="69" t="str">
        <f>IF(ISNA(VLOOKUP($E26,'TT Prov CF DM'!$A$17:$N$991,8,FALSE))=TRUE,"0",VLOOKUP($E26,'TT Prov CF DM'!$A$17:$N$991,8,FALSE))</f>
        <v>0</v>
      </c>
      <c r="T26" s="69"/>
      <c r="U26" s="69"/>
      <c r="V26" s="69"/>
      <c r="W26" s="69"/>
      <c r="X26" s="69"/>
      <c r="Y26" s="69"/>
      <c r="Z26" s="69"/>
      <c r="AA26" s="69"/>
      <c r="AB26" s="69"/>
    </row>
    <row r="27" spans="1:28" ht="17" customHeight="1" x14ac:dyDescent="0.15">
      <c r="A27" s="72" t="s">
        <v>109</v>
      </c>
      <c r="B27" s="188"/>
      <c r="C27" s="188" t="s">
        <v>115</v>
      </c>
      <c r="D27" s="172" t="s">
        <v>39</v>
      </c>
      <c r="E27" s="64" t="s">
        <v>100</v>
      </c>
      <c r="F27" s="64"/>
      <c r="G27" s="64">
        <f t="shared" si="0"/>
        <v>22</v>
      </c>
      <c r="H27" s="19">
        <f t="shared" si="1"/>
        <v>22</v>
      </c>
      <c r="I27" s="179">
        <f t="shared" si="2"/>
        <v>337.72672309552604</v>
      </c>
      <c r="J27" s="20">
        <f t="shared" si="3"/>
        <v>251.48367952522256</v>
      </c>
      <c r="K27" s="20">
        <f>LARGE(($N27:$AB27),3)</f>
        <v>245.625</v>
      </c>
      <c r="L27" s="19">
        <f t="shared" si="5"/>
        <v>834.8354026207486</v>
      </c>
      <c r="M27" s="21"/>
      <c r="N27" s="69">
        <f>IF(ISNA(VLOOKUP($E27,'TT BV1'!$A$17:$H$991,8,FALSE))=TRUE,"0",VLOOKUP($E27,'TT BV1'!$A$17:$H$991,8,FALSE))</f>
        <v>337.72672309552604</v>
      </c>
      <c r="O27" s="69">
        <f>IF(ISNA(VLOOKUP($E27,'TT BV2'!$A$17:$H$991,8,FALSE))=TRUE,"0",VLOOKUP($E27,'TT BV2'!$A$17:$H$991,8,FALSE))</f>
        <v>102.48635536688903</v>
      </c>
      <c r="P27" s="69">
        <f>IF(ISNA(VLOOKUP($E27,'TT BV3'!$A$17:$H$991,8,FALSE))=TRUE,"0",VLOOKUP($E27,'TT BV3'!$A$17:$H$991,8,FALSE))</f>
        <v>251.48367952522256</v>
      </c>
      <c r="Q27" s="69">
        <f>IF(ISNA(VLOOKUP($E27,'TT Camp Fortune'!$A$17:$N$991,8,FALSE))=TRUE,"0",VLOOKUP($E27,'TT Camp Fortune'!$A$17:$N$991,8,FALSE))</f>
        <v>245.625</v>
      </c>
      <c r="R27" s="69">
        <f>IF(ISNA(VLOOKUP($E27,'TT Prov CF MO'!$A$17:$N$991,8,FALSE))=TRUE,"0",VLOOKUP($E27,'TT Prov CF MO'!$A$17:$N$991,8,FALSE))</f>
        <v>227.45901639344262</v>
      </c>
      <c r="S27" s="69">
        <f>IF(ISNA(VLOOKUP($E27,'TT Prov CF DM'!$A$17:$N$991,8,FALSE))=TRUE,"0",VLOOKUP($E27,'TT Prov CF DM'!$A$17:$N$991,8,FALSE))</f>
        <v>200</v>
      </c>
      <c r="T27" s="69"/>
      <c r="U27" s="69"/>
      <c r="V27" s="69"/>
      <c r="W27" s="69"/>
      <c r="X27" s="69"/>
      <c r="Y27" s="69"/>
      <c r="Z27" s="69"/>
      <c r="AA27" s="69"/>
      <c r="AB27" s="69"/>
    </row>
    <row r="28" spans="1:28" ht="17" customHeight="1" x14ac:dyDescent="0.15">
      <c r="A28" s="72" t="s">
        <v>110</v>
      </c>
      <c r="B28" s="188"/>
      <c r="C28" s="188" t="s">
        <v>115</v>
      </c>
      <c r="D28" s="172" t="s">
        <v>112</v>
      </c>
      <c r="E28" s="64" t="s">
        <v>90</v>
      </c>
      <c r="F28" s="64"/>
      <c r="G28" s="64">
        <f t="shared" si="0"/>
        <v>23</v>
      </c>
      <c r="H28" s="19">
        <f t="shared" si="1"/>
        <v>23</v>
      </c>
      <c r="I28" s="179">
        <f t="shared" si="2"/>
        <v>411.38568829593697</v>
      </c>
      <c r="J28" s="20">
        <f t="shared" si="3"/>
        <v>402.80532043530837</v>
      </c>
      <c r="K28" s="20">
        <v>0</v>
      </c>
      <c r="L28" s="19">
        <f t="shared" si="5"/>
        <v>814.19100873124535</v>
      </c>
      <c r="M28" s="21"/>
      <c r="N28" s="69">
        <f>IF(ISNA(VLOOKUP($E28,'TT BV1'!$A$17:$H$991,8,FALSE))=TRUE,"0",VLOOKUP($E28,'TT BV1'!$A$17:$H$991,8,FALSE))</f>
        <v>402.80532043530837</v>
      </c>
      <c r="O28" s="69">
        <f>IF(ISNA(VLOOKUP($E28,'TT BV2'!$A$17:$H$991,8,FALSE))=TRUE,"0",VLOOKUP($E28,'TT BV2'!$A$17:$H$991,8,FALSE))</f>
        <v>411.38568829593697</v>
      </c>
      <c r="P28" s="69" t="str">
        <f>IF(ISNA(VLOOKUP($E28,'TT BV3'!$A$17:$H$991,8,FALSE))=TRUE,"0",VLOOKUP($E28,'TT BV3'!$A$17:$H$991,8,FALSE))</f>
        <v>0</v>
      </c>
      <c r="Q28" s="69" t="str">
        <f>IF(ISNA(VLOOKUP($E28,'TT Camp Fortune'!$A$17:$N$991,8,FALSE))=TRUE,"0",VLOOKUP($E28,'TT Camp Fortune'!$A$17:$N$991,8,FALSE))</f>
        <v>0</v>
      </c>
      <c r="R28" s="69" t="str">
        <f>IF(ISNA(VLOOKUP($E28,'TT Prov CF MO'!$A$17:$N$991,8,FALSE))=TRUE,"0",VLOOKUP($E28,'TT Prov CF MO'!$A$17:$N$991,8,FALSE))</f>
        <v>0</v>
      </c>
      <c r="S28" s="69" t="str">
        <f>IF(ISNA(VLOOKUP($E28,'TT Prov CF DM'!$A$17:$N$991,8,FALSE))=TRUE,"0",VLOOKUP($E28,'TT Prov CF DM'!$A$17:$N$991,8,FALSE))</f>
        <v>0</v>
      </c>
      <c r="T28" s="69"/>
      <c r="U28" s="69"/>
      <c r="V28" s="69"/>
      <c r="W28" s="69"/>
      <c r="X28" s="69"/>
      <c r="Y28" s="69"/>
      <c r="Z28" s="69"/>
      <c r="AA28" s="69"/>
      <c r="AB28" s="69"/>
    </row>
    <row r="29" spans="1:28" ht="17" customHeight="1" x14ac:dyDescent="0.15">
      <c r="A29" s="72" t="s">
        <v>109</v>
      </c>
      <c r="B29" s="189"/>
      <c r="C29" s="189" t="s">
        <v>139</v>
      </c>
      <c r="D29" s="165" t="s">
        <v>111</v>
      </c>
      <c r="E29" s="144" t="s">
        <v>128</v>
      </c>
      <c r="F29" s="150"/>
      <c r="G29" s="64">
        <f t="shared" si="0"/>
        <v>24</v>
      </c>
      <c r="H29" s="19">
        <f t="shared" si="1"/>
        <v>24</v>
      </c>
      <c r="I29" s="179">
        <f t="shared" si="2"/>
        <v>322.08914493632506</v>
      </c>
      <c r="J29" s="20">
        <f t="shared" si="3"/>
        <v>264.95142683667274</v>
      </c>
      <c r="K29" s="20">
        <f>LARGE(($N29:$AB29),3)</f>
        <v>213.75</v>
      </c>
      <c r="L29" s="19">
        <f t="shared" si="5"/>
        <v>800.79057177299774</v>
      </c>
      <c r="M29" s="21"/>
      <c r="N29" s="69" t="str">
        <f>IF(ISNA(VLOOKUP($E29,'TT BV1'!$A$17:$H$991,8,FALSE))=TRUE,"0",VLOOKUP($E29,'TT BV1'!$A$17:$H$991,8,FALSE))</f>
        <v>0</v>
      </c>
      <c r="O29" s="69">
        <f>IF(ISNA(VLOOKUP($E29,'TT BV2'!$A$17:$H$991,8,FALSE))=TRUE,"0",VLOOKUP($E29,'TT BV2'!$A$17:$H$991,8,FALSE))</f>
        <v>322.08914493632506</v>
      </c>
      <c r="P29" s="69" t="str">
        <f>IF(ISNA(VLOOKUP($E29,'TT BV3'!$A$17:$H$991,8,FALSE))=TRUE,"0",VLOOKUP($E29,'TT BV3'!$A$17:$H$991,8,FALSE))</f>
        <v>0</v>
      </c>
      <c r="Q29" s="69">
        <f>IF(ISNA(VLOOKUP($E29,'TT Camp Fortune'!$A$17:$N$991,8,FALSE))=TRUE,"0",VLOOKUP($E29,'TT Camp Fortune'!$A$17:$N$991,8,FALSE))</f>
        <v>213.75</v>
      </c>
      <c r="R29" s="69">
        <f>IF(ISNA(VLOOKUP($E29,'TT Prov CF MO'!$A$17:$N$991,8,FALSE))=TRUE,"0",VLOOKUP($E29,'TT Prov CF MO'!$A$17:$N$991,8,FALSE))</f>
        <v>264.95142683667274</v>
      </c>
      <c r="S29" s="69">
        <f>IF(ISNA(VLOOKUP($E29,'TT Prov CF DM'!$A$17:$N$991,8,FALSE))=TRUE,"0",VLOOKUP($E29,'TT Prov CF DM'!$A$17:$N$991,8,FALSE))</f>
        <v>200</v>
      </c>
      <c r="T29" s="69"/>
      <c r="U29" s="69"/>
      <c r="V29" s="69"/>
      <c r="W29" s="69"/>
      <c r="X29" s="69"/>
      <c r="Y29" s="69"/>
      <c r="Z29" s="69"/>
      <c r="AA29" s="69"/>
      <c r="AB29" s="69"/>
    </row>
    <row r="30" spans="1:28" ht="17" customHeight="1" x14ac:dyDescent="0.15">
      <c r="A30" s="72" t="s">
        <v>108</v>
      </c>
      <c r="B30" s="188"/>
      <c r="C30" s="188" t="s">
        <v>115</v>
      </c>
      <c r="D30" s="172" t="s">
        <v>113</v>
      </c>
      <c r="E30" s="64" t="s">
        <v>107</v>
      </c>
      <c r="F30" s="64"/>
      <c r="G30" s="64">
        <f t="shared" si="0"/>
        <v>25</v>
      </c>
      <c r="H30" s="19">
        <f t="shared" si="1"/>
        <v>25</v>
      </c>
      <c r="I30" s="179">
        <f t="shared" si="2"/>
        <v>302.89317507418394</v>
      </c>
      <c r="J30" s="20">
        <f t="shared" si="3"/>
        <v>254.69981807155855</v>
      </c>
      <c r="K30" s="20">
        <f>LARGE(($N30:$AB30),3)</f>
        <v>225.9</v>
      </c>
      <c r="L30" s="19">
        <f t="shared" si="5"/>
        <v>783.4929931457425</v>
      </c>
      <c r="M30" s="21"/>
      <c r="N30" s="69">
        <f>IF(ISNA(VLOOKUP($E30,'TT BV1'!$A$17:$H$991,8,FALSE))=TRUE,"0",VLOOKUP($E30,'TT BV1'!$A$17:$H$991,8,FALSE))</f>
        <v>225.85247883917776</v>
      </c>
      <c r="O30" s="69">
        <f>IF(ISNA(VLOOKUP($E30,'TT BV2'!$A$17:$H$991,8,FALSE))=TRUE,"0",VLOOKUP($E30,'TT BV2'!$A$17:$H$991,8,FALSE))</f>
        <v>254.69981807155855</v>
      </c>
      <c r="P30" s="69">
        <f>IF(ISNA(VLOOKUP($E30,'TT BV3'!$A$17:$H$991,8,FALSE))=TRUE,"0",VLOOKUP($E30,'TT BV3'!$A$17:$H$991,8,FALSE))</f>
        <v>302.89317507418394</v>
      </c>
      <c r="Q30" s="69">
        <f>IF(ISNA(VLOOKUP($E30,'TT Camp Fortune'!$A$17:$N$991,8,FALSE))=TRUE,"0",VLOOKUP($E30,'TT Camp Fortune'!$A$17:$N$991,8,FALSE))</f>
        <v>225.9</v>
      </c>
      <c r="R30" s="69">
        <f>IF(ISNA(VLOOKUP($E30,'TT Prov CF MO'!$A$17:$N$991,8,FALSE))=TRUE,"0",VLOOKUP($E30,'TT Prov CF MO'!$A$17:$N$991,8,FALSE))</f>
        <v>195.65877352762601</v>
      </c>
      <c r="S30" s="69">
        <f>IF(ISNA(VLOOKUP($E30,'TT Prov CF DM'!$A$17:$N$991,8,FALSE))=TRUE,"0",VLOOKUP($E30,'TT Prov CF DM'!$A$17:$N$991,8,FALSE))</f>
        <v>210</v>
      </c>
      <c r="T30" s="69"/>
      <c r="U30" s="69"/>
      <c r="V30" s="69"/>
      <c r="W30" s="69"/>
      <c r="X30" s="69"/>
      <c r="Y30" s="69"/>
      <c r="Z30" s="69"/>
      <c r="AA30" s="69"/>
      <c r="AB30" s="69"/>
    </row>
    <row r="31" spans="1:28" ht="17" customHeight="1" x14ac:dyDescent="0.15">
      <c r="A31" s="72" t="s">
        <v>110</v>
      </c>
      <c r="B31" s="188"/>
      <c r="C31" s="188" t="s">
        <v>115</v>
      </c>
      <c r="D31" s="172" t="s">
        <v>111</v>
      </c>
      <c r="E31" s="64" t="s">
        <v>106</v>
      </c>
      <c r="F31" s="64"/>
      <c r="G31" s="64">
        <f t="shared" si="0"/>
        <v>26</v>
      </c>
      <c r="H31" s="19">
        <f t="shared" si="1"/>
        <v>26</v>
      </c>
      <c r="I31" s="179">
        <f t="shared" si="2"/>
        <v>266.320474777448</v>
      </c>
      <c r="J31" s="20">
        <f t="shared" si="3"/>
        <v>254.32080048514248</v>
      </c>
      <c r="K31" s="20">
        <f>LARGE(($N31:$AB31),3)</f>
        <v>253.94656952034006</v>
      </c>
      <c r="L31" s="19">
        <f t="shared" si="5"/>
        <v>774.58784478293057</v>
      </c>
      <c r="M31" s="21"/>
      <c r="N31" s="69">
        <f>IF(ISNA(VLOOKUP($E31,'TT BV1'!$A$17:$H$991,8,FALSE))=TRUE,"0",VLOOKUP($E31,'TT BV1'!$A$17:$H$991,8,FALSE))</f>
        <v>230.27811366384523</v>
      </c>
      <c r="O31" s="69">
        <f>IF(ISNA(VLOOKUP($E31,'TT BV2'!$A$17:$H$991,8,FALSE))=TRUE,"0",VLOOKUP($E31,'TT BV2'!$A$17:$H$991,8,FALSE))</f>
        <v>254.32080048514248</v>
      </c>
      <c r="P31" s="69">
        <f>IF(ISNA(VLOOKUP($E31,'TT BV3'!$A$17:$H$991,8,FALSE))=TRUE,"0",VLOOKUP($E31,'TT BV3'!$A$17:$H$991,8,FALSE))</f>
        <v>266.320474777448</v>
      </c>
      <c r="Q31" s="69">
        <f>IF(ISNA(VLOOKUP($E31,'TT Camp Fortune'!$A$17:$N$991,8,FALSE))=TRUE,"0",VLOOKUP($E31,'TT Camp Fortune'!$A$17:$N$991,8,FALSE))</f>
        <v>201.6</v>
      </c>
      <c r="R31" s="69">
        <f>IF(ISNA(VLOOKUP($E31,'TT Prov CF MO'!$A$17:$N$991,8,FALSE))=TRUE,"0",VLOOKUP($E31,'TT Prov CF MO'!$A$17:$N$991,8,FALSE))</f>
        <v>253.94656952034006</v>
      </c>
      <c r="S31" s="69" t="str">
        <f>IF(ISNA(VLOOKUP($E31,'TT Prov CF DM'!$A$17:$N$991,8,FALSE))=TRUE,"0",VLOOKUP($E31,'TT Prov CF DM'!$A$17:$N$991,8,FALSE))</f>
        <v>0</v>
      </c>
      <c r="T31" s="69"/>
      <c r="U31" s="69"/>
      <c r="V31" s="69"/>
      <c r="W31" s="69"/>
      <c r="X31" s="69"/>
      <c r="Y31" s="69"/>
      <c r="Z31" s="69"/>
      <c r="AA31" s="69"/>
      <c r="AB31" s="69"/>
    </row>
    <row r="32" spans="1:28" ht="17" customHeight="1" x14ac:dyDescent="0.15">
      <c r="A32" s="72" t="s">
        <v>110</v>
      </c>
      <c r="B32" s="188"/>
      <c r="C32" s="188" t="s">
        <v>115</v>
      </c>
      <c r="D32" s="172" t="s">
        <v>113</v>
      </c>
      <c r="E32" s="64" t="s">
        <v>105</v>
      </c>
      <c r="F32" s="64"/>
      <c r="G32" s="64">
        <f t="shared" si="0"/>
        <v>27</v>
      </c>
      <c r="H32" s="19">
        <f t="shared" si="1"/>
        <v>27</v>
      </c>
      <c r="I32" s="179">
        <f t="shared" si="2"/>
        <v>272.32937685459939</v>
      </c>
      <c r="J32" s="20">
        <f t="shared" si="3"/>
        <v>241.65148755312691</v>
      </c>
      <c r="K32" s="20">
        <f>LARGE(($N32:$AB32),3)</f>
        <v>230.64087061668681</v>
      </c>
      <c r="L32" s="19">
        <f t="shared" si="5"/>
        <v>744.62173502441317</v>
      </c>
      <c r="M32" s="21"/>
      <c r="N32" s="69">
        <f>IF(ISNA(VLOOKUP($E32,'TT BV1'!$A$17:$H$991,8,FALSE))=TRUE,"0",VLOOKUP($E32,'TT BV1'!$A$17:$H$991,8,FALSE))</f>
        <v>230.64087061668681</v>
      </c>
      <c r="O32" s="69">
        <f>IF(ISNA(VLOOKUP($E32,'TT BV2'!$A$17:$H$991,8,FALSE))=TRUE,"0",VLOOKUP($E32,'TT BV2'!$A$17:$H$991,8,FALSE))</f>
        <v>116.737416616131</v>
      </c>
      <c r="P32" s="69">
        <f>IF(ISNA(VLOOKUP($E32,'TT BV3'!$A$17:$H$991,8,FALSE))=TRUE,"0",VLOOKUP($E32,'TT BV3'!$A$17:$H$991,8,FALSE))</f>
        <v>272.32937685459939</v>
      </c>
      <c r="Q32" s="69">
        <f>IF(ISNA(VLOOKUP($E32,'TT Camp Fortune'!$A$17:$N$991,8,FALSE))=TRUE,"0",VLOOKUP($E32,'TT Camp Fortune'!$A$17:$N$991,8,FALSE))</f>
        <v>153.97499999999999</v>
      </c>
      <c r="R32" s="69">
        <f>IF(ISNA(VLOOKUP($E32,'TT Prov CF MO'!$A$17:$N$991,8,FALSE))=TRUE,"0",VLOOKUP($E32,'TT Prov CF MO'!$A$17:$N$991,8,FALSE))</f>
        <v>241.65148755312691</v>
      </c>
      <c r="S32" s="69">
        <f>IF(ISNA(VLOOKUP($E32,'TT Prov CF DM'!$A$17:$N$991,8,FALSE))=TRUE,"0",VLOOKUP($E32,'TT Prov CF DM'!$A$17:$N$991,8,FALSE))</f>
        <v>220</v>
      </c>
      <c r="T32" s="69"/>
      <c r="U32" s="69"/>
      <c r="V32" s="69"/>
      <c r="W32" s="69"/>
      <c r="X32" s="69"/>
      <c r="Y32" s="69"/>
      <c r="Z32" s="69"/>
      <c r="AA32" s="69"/>
      <c r="AB32" s="69"/>
    </row>
    <row r="33" spans="1:28" ht="17" customHeight="1" x14ac:dyDescent="0.15">
      <c r="A33" s="72" t="s">
        <v>110</v>
      </c>
      <c r="B33" s="188"/>
      <c r="C33" s="188" t="s">
        <v>115</v>
      </c>
      <c r="D33" s="172" t="s">
        <v>111</v>
      </c>
      <c r="E33" s="64" t="s">
        <v>102</v>
      </c>
      <c r="F33" s="64"/>
      <c r="G33" s="64">
        <f t="shared" si="0"/>
        <v>28</v>
      </c>
      <c r="H33" s="19">
        <f t="shared" si="1"/>
        <v>28</v>
      </c>
      <c r="I33" s="179">
        <f t="shared" si="2"/>
        <v>274.38935912938331</v>
      </c>
      <c r="J33" s="20">
        <f t="shared" si="3"/>
        <v>231.35233474833234</v>
      </c>
      <c r="K33" s="20">
        <f>LARGE(($N33:$AB33),3)</f>
        <v>230</v>
      </c>
      <c r="L33" s="19">
        <f t="shared" si="5"/>
        <v>735.74169387771565</v>
      </c>
      <c r="M33" s="21"/>
      <c r="N33" s="69">
        <f>IF(ISNA(VLOOKUP($E33,'TT BV1'!$A$17:$H$991,8,FALSE))=TRUE,"0",VLOOKUP($E33,'TT BV1'!$A$17:$H$991,8,FALSE))</f>
        <v>274.38935912938331</v>
      </c>
      <c r="O33" s="69">
        <f>IF(ISNA(VLOOKUP($E33,'TT BV2'!$A$17:$H$991,8,FALSE))=TRUE,"0",VLOOKUP($E33,'TT BV2'!$A$17:$H$991,8,FALSE))</f>
        <v>231.35233474833234</v>
      </c>
      <c r="P33" s="69">
        <f>IF(ISNA(VLOOKUP($E33,'TT BV3'!$A$17:$H$991,8,FALSE))=TRUE,"0",VLOOKUP($E33,'TT BV3'!$A$17:$H$991,8,FALSE))</f>
        <v>0</v>
      </c>
      <c r="Q33" s="69">
        <f>IF(ISNA(VLOOKUP($E33,'TT Camp Fortune'!$A$17:$N$991,8,FALSE))=TRUE,"0",VLOOKUP($E33,'TT Camp Fortune'!$A$17:$N$991,8,FALSE))</f>
        <v>116.69999999999999</v>
      </c>
      <c r="R33" s="69">
        <f>IF(ISNA(VLOOKUP($E33,'TT Prov CF MO'!$A$17:$N$991,8,FALSE))=TRUE,"0",VLOOKUP($E33,'TT Prov CF MO'!$A$17:$N$991,8,FALSE))</f>
        <v>198.01153612629025</v>
      </c>
      <c r="S33" s="69">
        <f>IF(ISNA(VLOOKUP($E33,'TT Prov CF DM'!$A$17:$N$991,8,FALSE))=TRUE,"0",VLOOKUP($E33,'TT Prov CF DM'!$A$17:$N$991,8,FALSE))</f>
        <v>230</v>
      </c>
      <c r="T33" s="69"/>
      <c r="U33" s="69"/>
      <c r="V33" s="69"/>
      <c r="W33" s="69"/>
      <c r="X33" s="69"/>
      <c r="Y33" s="69"/>
      <c r="Z33" s="69"/>
      <c r="AA33" s="69"/>
      <c r="AB33" s="69"/>
    </row>
    <row r="34" spans="1:28" ht="17" customHeight="1" x14ac:dyDescent="0.15">
      <c r="A34" s="72" t="s">
        <v>114</v>
      </c>
      <c r="B34" s="188"/>
      <c r="C34" s="188" t="s">
        <v>115</v>
      </c>
      <c r="D34" s="172" t="s">
        <v>39</v>
      </c>
      <c r="E34" s="64" t="s">
        <v>97</v>
      </c>
      <c r="F34" s="64"/>
      <c r="G34" s="64">
        <f t="shared" si="0"/>
        <v>29</v>
      </c>
      <c r="H34" s="19">
        <f t="shared" si="1"/>
        <v>29</v>
      </c>
      <c r="I34" s="179">
        <f t="shared" si="2"/>
        <v>359.85489721886336</v>
      </c>
      <c r="J34" s="20">
        <f t="shared" si="3"/>
        <v>330.73074590661014</v>
      </c>
      <c r="K34" s="20">
        <v>0</v>
      </c>
      <c r="L34" s="19">
        <f t="shared" si="5"/>
        <v>690.58564312547355</v>
      </c>
      <c r="M34" s="21"/>
      <c r="N34" s="69">
        <f>IF(ISNA(VLOOKUP($E34,'TT BV1'!$A$17:$H$991,8,FALSE))=TRUE,"0",VLOOKUP($E34,'TT BV1'!$A$17:$H$991,8,FALSE))</f>
        <v>359.85489721886336</v>
      </c>
      <c r="O34" s="69">
        <f>IF(ISNA(VLOOKUP($E34,'TT BV2'!$A$17:$H$991,8,FALSE))=TRUE,"0",VLOOKUP($E34,'TT BV2'!$A$17:$H$991,8,FALSE))</f>
        <v>330.73074590661014</v>
      </c>
      <c r="P34" s="69" t="str">
        <f>IF(ISNA(VLOOKUP($E34,'TT BV3'!$A$17:$H$991,8,FALSE))=TRUE,"0",VLOOKUP($E34,'TT BV3'!$A$17:$H$991,8,FALSE))</f>
        <v>0</v>
      </c>
      <c r="Q34" s="69" t="str">
        <f>IF(ISNA(VLOOKUP($E34,'TT Camp Fortune'!$A$17:$N$991,8,FALSE))=TRUE,"0",VLOOKUP($E34,'TT Camp Fortune'!$A$17:$N$991,8,FALSE))</f>
        <v>0</v>
      </c>
      <c r="R34" s="69" t="str">
        <f>IF(ISNA(VLOOKUP($E34,'TT Prov CF MO'!$A$17:$N$991,8,FALSE))=TRUE,"0",VLOOKUP($E34,'TT Prov CF MO'!$A$17:$N$991,8,FALSE))</f>
        <v>0</v>
      </c>
      <c r="S34" s="69" t="str">
        <f>IF(ISNA(VLOOKUP($E34,'TT Prov CF DM'!$A$17:$N$991,8,FALSE))=TRUE,"0",VLOOKUP($E34,'TT Prov CF DM'!$A$17:$N$991,8,FALSE))</f>
        <v>0</v>
      </c>
      <c r="T34" s="69"/>
      <c r="U34" s="69"/>
      <c r="V34" s="69"/>
      <c r="W34" s="69"/>
      <c r="X34" s="69"/>
      <c r="Y34" s="69"/>
      <c r="Z34" s="69"/>
      <c r="AA34" s="69"/>
      <c r="AB34" s="69"/>
    </row>
    <row r="35" spans="1:28" ht="17" customHeight="1" x14ac:dyDescent="0.15">
      <c r="A35" s="72" t="s">
        <v>110</v>
      </c>
      <c r="B35" s="188"/>
      <c r="C35" s="188" t="s">
        <v>115</v>
      </c>
      <c r="D35" s="172" t="s">
        <v>113</v>
      </c>
      <c r="E35" s="64" t="s">
        <v>104</v>
      </c>
      <c r="F35" s="64"/>
      <c r="G35" s="64">
        <f t="shared" si="0"/>
        <v>30</v>
      </c>
      <c r="H35" s="19">
        <f t="shared" si="1"/>
        <v>30</v>
      </c>
      <c r="I35" s="179">
        <f t="shared" si="2"/>
        <v>245.77151335311572</v>
      </c>
      <c r="J35" s="20">
        <f t="shared" si="3"/>
        <v>231.36638452237003</v>
      </c>
      <c r="K35" s="20">
        <f>LARGE(($N35:$AB35),3)</f>
        <v>200</v>
      </c>
      <c r="L35" s="19">
        <f t="shared" si="5"/>
        <v>677.13789787548581</v>
      </c>
      <c r="M35" s="21"/>
      <c r="N35" s="69">
        <f>IF(ISNA(VLOOKUP($E35,'TT BV1'!$A$17:$H$991,8,FALSE))=TRUE,"0",VLOOKUP($E35,'TT BV1'!$A$17:$H$991,8,FALSE))</f>
        <v>231.36638452237003</v>
      </c>
      <c r="O35" s="69">
        <f>IF(ISNA(VLOOKUP($E35,'TT BV2'!$A$17:$H$991,8,FALSE))=TRUE,"0",VLOOKUP($E35,'TT BV2'!$A$17:$H$991,8,FALSE))</f>
        <v>20.012128562765316</v>
      </c>
      <c r="P35" s="69">
        <f>IF(ISNA(VLOOKUP($E35,'TT BV3'!$A$17:$H$991,8,FALSE))=TRUE,"0",VLOOKUP($E35,'TT BV3'!$A$17:$H$991,8,FALSE))</f>
        <v>245.77151335311572</v>
      </c>
      <c r="Q35" s="69">
        <f>IF(ISNA(VLOOKUP($E35,'TT Camp Fortune'!$A$17:$N$991,8,FALSE))=TRUE,"0",VLOOKUP($E35,'TT Camp Fortune'!$A$17:$N$991,8,FALSE))</f>
        <v>166.35</v>
      </c>
      <c r="R35" s="69">
        <f>IF(ISNA(VLOOKUP($E35,'TT Prov CF MO'!$A$17:$N$991,8,FALSE))=TRUE,"0",VLOOKUP($E35,'TT Prov CF MO'!$A$17:$N$991,8,FALSE))</f>
        <v>198.23922282938676</v>
      </c>
      <c r="S35" s="69">
        <f>IF(ISNA(VLOOKUP($E35,'TT Prov CF DM'!$A$17:$N$991,8,FALSE))=TRUE,"0",VLOOKUP($E35,'TT Prov CF DM'!$A$17:$N$991,8,FALSE))</f>
        <v>200</v>
      </c>
      <c r="T35" s="69"/>
      <c r="U35" s="69"/>
      <c r="V35" s="69"/>
      <c r="W35" s="69"/>
      <c r="X35" s="69"/>
      <c r="Y35" s="69"/>
      <c r="Z35" s="69"/>
      <c r="AA35" s="69"/>
      <c r="AB35" s="69"/>
    </row>
    <row r="36" spans="1:28" ht="17" customHeight="1" x14ac:dyDescent="0.15">
      <c r="A36" s="72" t="s">
        <v>109</v>
      </c>
      <c r="B36" s="189"/>
      <c r="C36" s="189" t="s">
        <v>139</v>
      </c>
      <c r="D36" s="165" t="s">
        <v>111</v>
      </c>
      <c r="E36" s="201" t="s">
        <v>173</v>
      </c>
      <c r="F36" s="150"/>
      <c r="G36" s="64">
        <f t="shared" si="0"/>
        <v>31</v>
      </c>
      <c r="H36" s="19">
        <f t="shared" si="1"/>
        <v>31</v>
      </c>
      <c r="I36" s="179">
        <f t="shared" si="2"/>
        <v>200</v>
      </c>
      <c r="J36" s="20">
        <f t="shared" si="3"/>
        <v>184.1985428051002</v>
      </c>
      <c r="K36" s="20">
        <f>LARGE(($N36:$AB36),3)</f>
        <v>157.72499999999999</v>
      </c>
      <c r="L36" s="19">
        <f t="shared" si="5"/>
        <v>541.92354280510017</v>
      </c>
      <c r="M36" s="21"/>
      <c r="N36" s="69" t="str">
        <f>IF(ISNA(VLOOKUP($E36,'TT BV1'!$A$17:$H$991,8,FALSE))=TRUE,"0",VLOOKUP($E36,'TT BV1'!$A$17:$H$991,8,FALSE))</f>
        <v>0</v>
      </c>
      <c r="O36" s="69" t="str">
        <f>IF(ISNA(VLOOKUP($E36,'TT BV2'!$A$17:$H$991,8,FALSE))=TRUE,"0",VLOOKUP($E36,'TT BV2'!$A$17:$H$991,8,FALSE))</f>
        <v>0</v>
      </c>
      <c r="P36" s="69" t="str">
        <f>IF(ISNA(VLOOKUP($E36,'TT BV3'!$A$17:$H$991,8,FALSE))=TRUE,"0",VLOOKUP($E36,'TT BV3'!$A$17:$H$991,8,FALSE))</f>
        <v>0</v>
      </c>
      <c r="Q36" s="69">
        <f>IF(ISNA(VLOOKUP($E36,'TT Camp Fortune'!$A$17:$N$991,8,FALSE))=TRUE,"0",VLOOKUP($E36,'TT Camp Fortune'!$A$17:$N$991,8,FALSE))</f>
        <v>157.72499999999999</v>
      </c>
      <c r="R36" s="69">
        <f>IF(ISNA(VLOOKUP($E36,'TT Prov CF MO'!$A$17:$N$991,8,FALSE))=TRUE,"0",VLOOKUP($E36,'TT Prov CF MO'!$A$17:$N$991,8,FALSE))</f>
        <v>184.1985428051002</v>
      </c>
      <c r="S36" s="69">
        <f>IF(ISNA(VLOOKUP($E36,'TT Prov CF DM'!$A$17:$N$991,8,FALSE))=TRUE,"0",VLOOKUP($E36,'TT Prov CF DM'!$A$17:$N$991,8,FALSE))</f>
        <v>200</v>
      </c>
      <c r="T36" s="69"/>
      <c r="U36" s="69"/>
      <c r="V36" s="69"/>
      <c r="W36" s="69"/>
      <c r="X36" s="69"/>
      <c r="Y36" s="69"/>
      <c r="Z36" s="69"/>
      <c r="AA36" s="69"/>
      <c r="AB36" s="69"/>
    </row>
    <row r="37" spans="1:28" ht="17" customHeight="1" x14ac:dyDescent="0.15">
      <c r="A37" s="72" t="s">
        <v>40</v>
      </c>
      <c r="B37" s="188">
        <v>2006</v>
      </c>
      <c r="C37" s="188" t="s">
        <v>51</v>
      </c>
      <c r="D37" s="172" t="s">
        <v>37</v>
      </c>
      <c r="E37" s="201" t="s">
        <v>62</v>
      </c>
      <c r="F37" s="64"/>
      <c r="G37" s="64">
        <f t="shared" si="0"/>
        <v>32</v>
      </c>
      <c r="H37" s="19">
        <f t="shared" si="1"/>
        <v>32</v>
      </c>
      <c r="I37" s="179">
        <f t="shared" si="2"/>
        <v>499.15574963609896</v>
      </c>
      <c r="J37" s="20">
        <v>0</v>
      </c>
      <c r="K37" s="20">
        <v>0</v>
      </c>
      <c r="L37" s="19">
        <f t="shared" si="5"/>
        <v>499.15574963609896</v>
      </c>
      <c r="M37" s="21"/>
      <c r="N37" s="69">
        <f>IF(ISNA(VLOOKUP($E37,'TT BV1'!$A$17:$H$991,8,FALSE))=TRUE,"0",VLOOKUP($E37,'TT BV1'!$A$17:$H$991,8,FALSE))</f>
        <v>499.15574963609896</v>
      </c>
      <c r="O37" s="69" t="str">
        <f>IF(ISNA(VLOOKUP($E37,'TT BV2'!$A$17:$H$991,8,FALSE))=TRUE,"0",VLOOKUP($E37,'TT BV2'!$A$17:$H$991,8,FALSE))</f>
        <v>0</v>
      </c>
      <c r="P37" s="69" t="str">
        <f>IF(ISNA(VLOOKUP($E37,'TT BV3'!$A$17:$H$991,8,FALSE))=TRUE,"0",VLOOKUP($E37,'TT BV3'!$A$17:$H$991,8,FALSE))</f>
        <v>0</v>
      </c>
      <c r="Q37" s="69" t="str">
        <f>IF(ISNA(VLOOKUP($E37,'TT Camp Fortune'!$A$17:$N$991,8,FALSE))=TRUE,"0",VLOOKUP($E37,'TT Camp Fortune'!$A$17:$N$991,8,FALSE))</f>
        <v>0</v>
      </c>
      <c r="R37" s="69" t="str">
        <f>IF(ISNA(VLOOKUP($E37,'TT Prov CF MO'!$A$17:$N$991,8,FALSE))=TRUE,"0",VLOOKUP($E37,'TT Prov CF MO'!$A$17:$N$991,8,FALSE))</f>
        <v>0</v>
      </c>
      <c r="S37" s="69" t="str">
        <f>IF(ISNA(VLOOKUP($E37,'TT Prov CF DM'!$A$17:$N$991,8,FALSE))=TRUE,"0",VLOOKUP($E37,'TT Prov CF DM'!$A$17:$N$991,8,FALSE))</f>
        <v>0</v>
      </c>
      <c r="T37" s="69"/>
      <c r="U37" s="69"/>
      <c r="V37" s="69"/>
      <c r="W37" s="69"/>
      <c r="X37" s="69"/>
      <c r="Y37" s="69"/>
      <c r="Z37" s="69"/>
      <c r="AA37" s="69"/>
      <c r="AB37" s="69"/>
    </row>
    <row r="38" spans="1:28" ht="17" customHeight="1" x14ac:dyDescent="0.15">
      <c r="A38" s="72" t="s">
        <v>40</v>
      </c>
      <c r="B38" s="188">
        <v>2005</v>
      </c>
      <c r="C38" s="188" t="s">
        <v>51</v>
      </c>
      <c r="D38" s="172" t="s">
        <v>37</v>
      </c>
      <c r="E38" s="201" t="s">
        <v>55</v>
      </c>
      <c r="F38" s="64"/>
      <c r="G38" s="64">
        <f t="shared" si="0"/>
        <v>33</v>
      </c>
      <c r="H38" s="19">
        <f t="shared" si="1"/>
        <v>33</v>
      </c>
      <c r="I38" s="179">
        <f t="shared" si="2"/>
        <v>499.12663755458516</v>
      </c>
      <c r="J38" s="20">
        <v>0</v>
      </c>
      <c r="K38" s="20">
        <v>0</v>
      </c>
      <c r="L38" s="19">
        <f t="shared" si="5"/>
        <v>499.12663755458516</v>
      </c>
      <c r="M38" s="21"/>
      <c r="N38" s="69">
        <f>IF(ISNA(VLOOKUP($E38,'TT BV1'!$A$17:$H$991,8,FALSE))=TRUE,"0",VLOOKUP($E38,'TT BV1'!$A$17:$H$991,8,FALSE))</f>
        <v>499.12663755458516</v>
      </c>
      <c r="O38" s="69" t="str">
        <f>IF(ISNA(VLOOKUP($E38,'TT BV2'!$A$17:$H$991,8,FALSE))=TRUE,"0",VLOOKUP($E38,'TT BV2'!$A$17:$H$991,8,FALSE))</f>
        <v>0</v>
      </c>
      <c r="P38" s="69" t="str">
        <f>IF(ISNA(VLOOKUP($E38,'TT BV3'!$A$17:$H$991,8,FALSE))=TRUE,"0",VLOOKUP($E38,'TT BV3'!$A$17:$H$991,8,FALSE))</f>
        <v>0</v>
      </c>
      <c r="Q38" s="69" t="str">
        <f>IF(ISNA(VLOOKUP($E38,'TT Camp Fortune'!$A$17:$N$991,8,FALSE))=TRUE,"0",VLOOKUP($E38,'TT Camp Fortune'!$A$17:$N$991,8,FALSE))</f>
        <v>0</v>
      </c>
      <c r="R38" s="69" t="str">
        <f>IF(ISNA(VLOOKUP($E38,'TT Prov CF MO'!$A$17:$N$991,8,FALSE))=TRUE,"0",VLOOKUP($E38,'TT Prov CF MO'!$A$17:$N$991,8,FALSE))</f>
        <v>0</v>
      </c>
      <c r="S38" s="69" t="str">
        <f>IF(ISNA(VLOOKUP($E38,'TT Prov CF DM'!$A$17:$N$991,8,FALSE))=TRUE,"0",VLOOKUP($E38,'TT Prov CF DM'!$A$17:$N$991,8,FALSE))</f>
        <v>0</v>
      </c>
      <c r="T38" s="69"/>
      <c r="U38" s="69"/>
      <c r="V38" s="69"/>
      <c r="W38" s="69"/>
      <c r="X38" s="69"/>
      <c r="Y38" s="69"/>
      <c r="Z38" s="69"/>
      <c r="AA38" s="69"/>
      <c r="AB38" s="69"/>
    </row>
    <row r="39" spans="1:28" ht="17" customHeight="1" x14ac:dyDescent="0.15">
      <c r="A39" s="64" t="s">
        <v>136</v>
      </c>
      <c r="B39" s="191"/>
      <c r="C39" s="191" t="s">
        <v>137</v>
      </c>
      <c r="D39" s="108" t="s">
        <v>113</v>
      </c>
      <c r="E39" s="109" t="s">
        <v>144</v>
      </c>
      <c r="F39" s="151"/>
      <c r="G39" s="64">
        <f t="shared" si="0"/>
        <v>34</v>
      </c>
      <c r="H39" s="19">
        <f t="shared" si="1"/>
        <v>34</v>
      </c>
      <c r="I39" s="179">
        <f t="shared" si="2"/>
        <v>117.675</v>
      </c>
      <c r="J39" s="20">
        <v>0</v>
      </c>
      <c r="K39" s="20">
        <v>0</v>
      </c>
      <c r="L39" s="19">
        <f t="shared" si="5"/>
        <v>117.675</v>
      </c>
      <c r="M39" s="21"/>
      <c r="N39" s="69" t="str">
        <f>IF(ISNA(VLOOKUP($E39,'TT BV1'!$A$17:$H$991,8,FALSE))=TRUE,"0",VLOOKUP($E39,'TT BV1'!$A$17:$H$991,8,FALSE))</f>
        <v>0</v>
      </c>
      <c r="O39" s="69" t="str">
        <f>IF(ISNA(VLOOKUP($E39,'TT BV2'!$A$17:$H$991,8,FALSE))=TRUE,"0",VLOOKUP($E39,'TT BV2'!$A$17:$H$991,8,FALSE))</f>
        <v>0</v>
      </c>
      <c r="P39" s="69" t="str">
        <f>IF(ISNA(VLOOKUP($E39,'TT BV3'!$A$17:$H$991,8,FALSE))=TRUE,"0",VLOOKUP($E39,'TT BV3'!$A$17:$H$991,8,FALSE))</f>
        <v>0</v>
      </c>
      <c r="Q39" s="69">
        <f>IF(ISNA(VLOOKUP($E39,'TT Camp Fortune'!$A$17:$N$991,8,FALSE))=TRUE,"0",VLOOKUP($E39,'TT Camp Fortune'!$A$17:$N$991,8,FALSE))</f>
        <v>117.675</v>
      </c>
      <c r="R39" s="69" t="str">
        <f>IF(ISNA(VLOOKUP($E39,'TT Prov CF MO'!$A$17:$N$991,8,FALSE))=TRUE,"0",VLOOKUP($E39,'TT Prov CF MO'!$A$17:$N$991,8,FALSE))</f>
        <v>0</v>
      </c>
      <c r="S39" s="69" t="str">
        <f>IF(ISNA(VLOOKUP($E39,'TT Prov CF DM'!$A$17:$N$991,8,FALSE))=TRUE,"0",VLOOKUP($E39,'TT Prov CF DM'!$A$17:$N$991,8,FALSE))</f>
        <v>0</v>
      </c>
      <c r="T39" s="69"/>
      <c r="U39" s="69"/>
      <c r="V39" s="69"/>
      <c r="W39" s="69"/>
      <c r="X39" s="69"/>
      <c r="Y39" s="69"/>
      <c r="Z39" s="69"/>
      <c r="AA39" s="69"/>
      <c r="AB39" s="69"/>
    </row>
    <row r="40" spans="1:28" ht="17" customHeight="1" x14ac:dyDescent="0.15">
      <c r="A40" s="71" t="s">
        <v>57</v>
      </c>
      <c r="B40" s="190">
        <v>2004</v>
      </c>
      <c r="C40" s="190" t="s">
        <v>51</v>
      </c>
      <c r="D40" s="173" t="s">
        <v>50</v>
      </c>
      <c r="E40" s="201" t="s">
        <v>58</v>
      </c>
      <c r="F40" s="64"/>
      <c r="G40" s="64">
        <f t="shared" si="0"/>
        <v>35</v>
      </c>
      <c r="H40" s="19">
        <f t="shared" si="1"/>
        <v>35</v>
      </c>
      <c r="I40" s="179">
        <v>0</v>
      </c>
      <c r="J40" s="20">
        <v>0</v>
      </c>
      <c r="K40" s="20">
        <v>0</v>
      </c>
      <c r="L40" s="19">
        <f t="shared" si="5"/>
        <v>0</v>
      </c>
      <c r="M40" s="21"/>
      <c r="N40" s="69" t="str">
        <f>IF(ISNA(VLOOKUP($E40,'TT BV1'!$A$17:$H$991,8,FALSE))=TRUE,"0",VLOOKUP($E40,'TT BV1'!$A$17:$H$991,8,FALSE))</f>
        <v>0</v>
      </c>
      <c r="O40" s="69" t="str">
        <f>IF(ISNA(VLOOKUP($E40,'TT BV2'!$A$17:$H$991,8,FALSE))=TRUE,"0",VLOOKUP($E40,'TT BV2'!$A$17:$H$991,8,FALSE))</f>
        <v>0</v>
      </c>
      <c r="P40" s="69" t="str">
        <f>IF(ISNA(VLOOKUP($E40,'TT BV3'!$A$17:$H$991,8,FALSE))=TRUE,"0",VLOOKUP($E40,'TT BV3'!$A$17:$H$991,8,FALSE))</f>
        <v>0</v>
      </c>
      <c r="Q40" s="69" t="str">
        <f>IF(ISNA(VLOOKUP($E40,'TT Camp Fortune'!$A$17:$N$991,8,FALSE))=TRUE,"0",VLOOKUP($E40,'TT Camp Fortune'!$A$17:$N$991,8,FALSE))</f>
        <v>0</v>
      </c>
      <c r="R40" s="69" t="str">
        <f>IF(ISNA(VLOOKUP($E40,'TT Prov CF MO'!$A$17:$N$991,8,FALSE))=TRUE,"0",VLOOKUP($E40,'TT Prov CF MO'!$A$17:$N$991,8,FALSE))</f>
        <v>0</v>
      </c>
      <c r="S40" s="69" t="str">
        <f>IF(ISNA(VLOOKUP($E40,'TT Prov CF DM'!$A$17:$N$991,8,FALSE))=TRUE,"0",VLOOKUP($E40,'TT Prov CF DM'!$A$17:$N$991,8,FALSE))</f>
        <v>0</v>
      </c>
      <c r="T40" s="69"/>
      <c r="U40" s="69"/>
      <c r="V40" s="69"/>
      <c r="W40" s="69"/>
      <c r="X40" s="69"/>
      <c r="Y40" s="69"/>
      <c r="Z40" s="69"/>
      <c r="AA40" s="69"/>
      <c r="AB40" s="69"/>
    </row>
    <row r="41" spans="1:28" ht="17" customHeight="1" x14ac:dyDescent="0.15">
      <c r="A41" s="71" t="s">
        <v>40</v>
      </c>
      <c r="B41" s="190">
        <v>2005</v>
      </c>
      <c r="C41" s="190" t="s">
        <v>51</v>
      </c>
      <c r="D41" s="173" t="s">
        <v>37</v>
      </c>
      <c r="E41" s="201" t="s">
        <v>56</v>
      </c>
      <c r="F41" s="64"/>
      <c r="G41" s="64">
        <f t="shared" si="0"/>
        <v>35</v>
      </c>
      <c r="H41" s="19">
        <f t="shared" si="1"/>
        <v>35</v>
      </c>
      <c r="I41" s="179">
        <v>0</v>
      </c>
      <c r="J41" s="20">
        <v>0</v>
      </c>
      <c r="K41" s="20">
        <v>0</v>
      </c>
      <c r="L41" s="19">
        <f t="shared" si="5"/>
        <v>0</v>
      </c>
      <c r="M41" s="21"/>
      <c r="N41" s="69" t="str">
        <f>IF(ISNA(VLOOKUP($E41,'TT BV1'!$A$17:$H$991,8,FALSE))=TRUE,"0",VLOOKUP($E41,'TT BV1'!$A$17:$H$991,8,FALSE))</f>
        <v>0</v>
      </c>
      <c r="O41" s="69" t="str">
        <f>IF(ISNA(VLOOKUP($E41,'TT BV2'!$A$17:$H$991,8,FALSE))=TRUE,"0",VLOOKUP($E41,'TT BV2'!$A$17:$H$991,8,FALSE))</f>
        <v>0</v>
      </c>
      <c r="P41" s="69" t="str">
        <f>IF(ISNA(VLOOKUP($E41,'TT BV3'!$A$17:$H$991,8,FALSE))=TRUE,"0",VLOOKUP($E41,'TT BV3'!$A$17:$H$991,8,FALSE))</f>
        <v>0</v>
      </c>
      <c r="Q41" s="69" t="str">
        <f>IF(ISNA(VLOOKUP($E41,'TT Camp Fortune'!$A$17:$N$991,8,FALSE))=TRUE,"0",VLOOKUP($E41,'TT Camp Fortune'!$A$17:$N$991,8,FALSE))</f>
        <v>0</v>
      </c>
      <c r="R41" s="69" t="str">
        <f>IF(ISNA(VLOOKUP($E41,'TT Prov CF MO'!$A$17:$N$991,8,FALSE))=TRUE,"0",VLOOKUP($E41,'TT Prov CF MO'!$A$17:$N$991,8,FALSE))</f>
        <v>0</v>
      </c>
      <c r="S41" s="69" t="str">
        <f>IF(ISNA(VLOOKUP($E41,'TT Prov CF DM'!$A$17:$N$991,8,FALSE))=TRUE,"0",VLOOKUP($E41,'TT Prov CF DM'!$A$17:$N$991,8,FALSE))</f>
        <v>0</v>
      </c>
      <c r="T41" s="69"/>
      <c r="U41" s="69"/>
      <c r="V41" s="69"/>
      <c r="W41" s="69"/>
      <c r="X41" s="69"/>
      <c r="Y41" s="69"/>
      <c r="Z41" s="69"/>
      <c r="AA41" s="69"/>
      <c r="AB41" s="69"/>
    </row>
    <row r="42" spans="1:28" ht="399" customHeight="1" x14ac:dyDescent="0.15">
      <c r="E42" s="204"/>
      <c r="F42" s="174"/>
      <c r="G42" s="174"/>
      <c r="H42" s="174"/>
    </row>
    <row r="43" spans="1:28" ht="20" customHeight="1" x14ac:dyDescent="0.15">
      <c r="E43" s="204"/>
      <c r="F43" s="174"/>
      <c r="G43" s="174"/>
      <c r="H43" s="174"/>
    </row>
    <row r="44" spans="1:28" ht="20" customHeight="1" x14ac:dyDescent="0.15">
      <c r="E44" s="204"/>
      <c r="F44" s="174"/>
      <c r="G44" s="174"/>
      <c r="H44" s="174"/>
    </row>
    <row r="45" spans="1:28" ht="20" customHeight="1" x14ac:dyDescent="0.15">
      <c r="E45" s="204"/>
      <c r="F45" s="174"/>
      <c r="G45" s="174"/>
      <c r="H45" s="174"/>
    </row>
    <row r="46" spans="1:28" ht="20" customHeight="1" x14ac:dyDescent="0.15">
      <c r="E46" s="204"/>
      <c r="F46" s="174"/>
      <c r="G46" s="174"/>
      <c r="H46" s="174"/>
    </row>
    <row r="47" spans="1:28" ht="20" customHeight="1" x14ac:dyDescent="0.15">
      <c r="E47" s="204"/>
      <c r="F47" s="174"/>
      <c r="G47" s="174"/>
      <c r="H47" s="174"/>
    </row>
    <row r="48" spans="1:28"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row r="56" spans="5:8" ht="20" customHeight="1" x14ac:dyDescent="0.15">
      <c r="E56" s="204"/>
      <c r="F56" s="174"/>
      <c r="G56" s="174"/>
      <c r="H56" s="174"/>
    </row>
    <row r="57" spans="5:8" ht="20" customHeight="1" x14ac:dyDescent="0.15">
      <c r="E57" s="204"/>
      <c r="F57" s="174"/>
      <c r="G57" s="174"/>
      <c r="H57" s="174"/>
    </row>
    <row r="58" spans="5:8" ht="20" customHeight="1" x14ac:dyDescent="0.15">
      <c r="E58" s="204"/>
      <c r="F58" s="174"/>
      <c r="G58" s="174"/>
      <c r="H58" s="174"/>
    </row>
    <row r="59" spans="5:8" ht="20" customHeight="1" x14ac:dyDescent="0.15">
      <c r="E59" s="204"/>
      <c r="F59" s="174"/>
      <c r="G59" s="174"/>
      <c r="H59" s="174"/>
    </row>
    <row r="60" spans="5:8" ht="20" customHeight="1" x14ac:dyDescent="0.15">
      <c r="E60" s="204"/>
      <c r="F60" s="174"/>
      <c r="G60" s="174"/>
      <c r="H60" s="174"/>
    </row>
    <row r="61" spans="5:8" ht="20" customHeight="1" x14ac:dyDescent="0.15">
      <c r="E61" s="204"/>
      <c r="F61" s="174"/>
      <c r="G61" s="174"/>
      <c r="H61" s="174"/>
    </row>
    <row r="62" spans="5:8" ht="20" customHeight="1" x14ac:dyDescent="0.15">
      <c r="E62" s="204"/>
      <c r="F62" s="174"/>
      <c r="G62" s="174"/>
      <c r="H62" s="174"/>
    </row>
    <row r="63" spans="5:8" ht="20" customHeight="1" x14ac:dyDescent="0.15">
      <c r="E63" s="204"/>
      <c r="F63" s="174"/>
      <c r="G63" s="174"/>
      <c r="H63" s="174"/>
    </row>
    <row r="64" spans="5:8" ht="20" customHeight="1" x14ac:dyDescent="0.15">
      <c r="E64" s="204"/>
      <c r="F64" s="174"/>
      <c r="G64" s="174"/>
      <c r="H64" s="174"/>
    </row>
    <row r="65" spans="5:8" ht="20" customHeight="1" x14ac:dyDescent="0.15">
      <c r="E65" s="204"/>
      <c r="F65" s="174"/>
      <c r="G65" s="174"/>
      <c r="H65" s="174"/>
    </row>
    <row r="66" spans="5:8" ht="20" customHeight="1" x14ac:dyDescent="0.15">
      <c r="E66" s="204"/>
      <c r="F66" s="174"/>
      <c r="G66" s="174"/>
      <c r="H66" s="174"/>
    </row>
    <row r="67" spans="5:8" ht="20" customHeight="1" x14ac:dyDescent="0.15">
      <c r="E67" s="204"/>
      <c r="F67" s="174"/>
      <c r="G67" s="174"/>
      <c r="H67" s="174"/>
    </row>
    <row r="68" spans="5:8" ht="20" customHeight="1" x14ac:dyDescent="0.15">
      <c r="E68" s="204"/>
      <c r="F68" s="174"/>
      <c r="G68" s="174"/>
      <c r="H68" s="174"/>
    </row>
    <row r="69" spans="5:8" ht="20" customHeight="1" x14ac:dyDescent="0.15">
      <c r="E69" s="204"/>
      <c r="F69" s="174"/>
      <c r="G69" s="174"/>
      <c r="H69" s="174"/>
    </row>
  </sheetData>
  <sortState xmlns:xlrd2="http://schemas.microsoft.com/office/spreadsheetml/2017/richdata2" ref="A6:AW41">
    <sortCondition ref="G6:G41"/>
  </sortState>
  <mergeCells count="2">
    <mergeCell ref="H3:L3"/>
    <mergeCell ref="C4:C5"/>
  </mergeCells>
  <conditionalFormatting sqref="E6:E41">
    <cfRule type="duplicateValues" dxfId="124" priority="45"/>
    <cfRule type="duplicateValues" dxfId="123" priority="46"/>
    <cfRule type="duplicateValues" dxfId="122" priority="59"/>
    <cfRule type="duplicateValues" dxfId="121" priority="60"/>
    <cfRule type="duplicateValues" dxfId="120" priority="61"/>
    <cfRule type="duplicateValues" dxfId="119" priority="62"/>
    <cfRule type="duplicateValues" dxfId="118" priority="63"/>
  </conditionalFormatting>
  <conditionalFormatting sqref="E17">
    <cfRule type="duplicateValues" dxfId="117" priority="13"/>
  </conditionalFormatting>
  <conditionalFormatting sqref="E39:E41">
    <cfRule type="duplicateValues" dxfId="116" priority="57"/>
    <cfRule type="duplicateValues" dxfId="115" priority="58"/>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4215-0666-994A-9841-87030FAE7BAF}">
  <dimension ref="A1:J31"/>
  <sheetViews>
    <sheetView workbookViewId="0">
      <selection activeCell="I17" sqref="I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323">
        <v>43549</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241</v>
      </c>
      <c r="E13" s="38"/>
      <c r="F13" s="39" t="s">
        <v>236</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80.63</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46</v>
      </c>
    </row>
    <row r="17" spans="1:9" ht="15" customHeight="1" x14ac:dyDescent="0.15">
      <c r="A17" s="76" t="s">
        <v>55</v>
      </c>
      <c r="B17" s="65">
        <v>57.62</v>
      </c>
      <c r="C17" s="66">
        <f>B17/B$15*1000*B$14</f>
        <v>893.27793625201548</v>
      </c>
      <c r="D17" s="99">
        <v>12.48</v>
      </c>
      <c r="E17" s="66">
        <f>D17/D$15*1000*D$14</f>
        <v>530.40000000000009</v>
      </c>
      <c r="F17" s="65">
        <v>0</v>
      </c>
      <c r="G17" s="66">
        <f>F17/F$15*1000*F$14</f>
        <v>0</v>
      </c>
      <c r="H17" s="62">
        <f>LARGE((C17,E17,G17),1)</f>
        <v>893.27793625201548</v>
      </c>
      <c r="I17" s="63">
        <v>21</v>
      </c>
    </row>
    <row r="18" spans="1:9" x14ac:dyDescent="0.15">
      <c r="A18" s="73" t="s">
        <v>62</v>
      </c>
      <c r="B18" s="65">
        <v>50.98</v>
      </c>
      <c r="C18" s="66">
        <f>B18/B$15*1000*B$14</f>
        <v>790.33858365372691</v>
      </c>
      <c r="D18" s="65">
        <v>0</v>
      </c>
      <c r="E18" s="66">
        <f>D18/D$15*1000*D$14</f>
        <v>0</v>
      </c>
      <c r="F18" s="65">
        <v>0</v>
      </c>
      <c r="G18" s="66">
        <f>F18/F$15*1000*F$14</f>
        <v>0</v>
      </c>
      <c r="H18" s="62">
        <f>LARGE((C18,E18,G18),1)</f>
        <v>790.33858365372691</v>
      </c>
      <c r="I18" s="63">
        <v>31</v>
      </c>
    </row>
    <row r="19" spans="1:9" x14ac:dyDescent="0.15">
      <c r="A19" s="74" t="s">
        <v>58</v>
      </c>
      <c r="B19" s="77">
        <v>50.61</v>
      </c>
      <c r="C19" s="66">
        <f>B19/B$15*1000*B$14</f>
        <v>784.60250527099095</v>
      </c>
      <c r="D19" s="65">
        <v>0</v>
      </c>
      <c r="E19" s="66">
        <f>D19/D$15*1000*D$14</f>
        <v>0</v>
      </c>
      <c r="F19" s="65">
        <v>0</v>
      </c>
      <c r="G19" s="66">
        <f>F19/F$15*1000*F$14</f>
        <v>0</v>
      </c>
      <c r="H19" s="62">
        <f>LARGE((C19,E19,G19),1)</f>
        <v>784.60250527099095</v>
      </c>
      <c r="I19" s="63">
        <v>32</v>
      </c>
    </row>
    <row r="20" spans="1:9" x14ac:dyDescent="0.15">
      <c r="A20" s="74" t="s">
        <v>56</v>
      </c>
      <c r="B20" s="65">
        <v>17.07</v>
      </c>
      <c r="C20" s="66">
        <f>B20/B$15*1000*B$14</f>
        <v>264.63475133325068</v>
      </c>
      <c r="D20" s="65">
        <v>0</v>
      </c>
      <c r="E20" s="66">
        <f>D20/D$15*1000*D$14</f>
        <v>0</v>
      </c>
      <c r="F20" s="65">
        <v>0</v>
      </c>
      <c r="G20" s="66">
        <f>F20/F$15*1000*F$14</f>
        <v>0</v>
      </c>
      <c r="H20" s="62">
        <f>LARGE((C20,E20,G20),1)</f>
        <v>264.63475133325068</v>
      </c>
      <c r="I20" s="63">
        <v>39</v>
      </c>
    </row>
    <row r="21" spans="1:9" x14ac:dyDescent="0.15">
      <c r="A21" s="74" t="s">
        <v>61</v>
      </c>
      <c r="B21" s="65">
        <v>7.09</v>
      </c>
      <c r="C21" s="66">
        <f>B21/B$15*1000*B$14</f>
        <v>109.91566414485924</v>
      </c>
      <c r="D21" s="65">
        <v>0</v>
      </c>
      <c r="E21" s="66">
        <f>D21/D$15*1000*D$14</f>
        <v>0</v>
      </c>
      <c r="F21" s="65">
        <v>0</v>
      </c>
      <c r="G21" s="66">
        <f>F21/F$15*1000*F$14</f>
        <v>0</v>
      </c>
      <c r="H21" s="62">
        <f>LARGE((C21,E21,G21),1)</f>
        <v>109.91566414485924</v>
      </c>
      <c r="I21" s="63">
        <v>41</v>
      </c>
    </row>
    <row r="22" spans="1:9" x14ac:dyDescent="0.15">
      <c r="A22" s="76"/>
      <c r="B22" s="65"/>
      <c r="C22" s="66"/>
      <c r="D22" s="65"/>
      <c r="E22" s="66"/>
      <c r="F22" s="65"/>
      <c r="G22" s="66"/>
      <c r="H22" s="62"/>
      <c r="I22" s="63"/>
    </row>
    <row r="23" spans="1:9" x14ac:dyDescent="0.15">
      <c r="A23" s="73"/>
      <c r="C23"/>
      <c r="D23" s="95" t="s">
        <v>237</v>
      </c>
      <c r="E23" s="95"/>
    </row>
    <row r="24" spans="1:9" x14ac:dyDescent="0.15">
      <c r="A24" s="74"/>
      <c r="C24"/>
    </row>
    <row r="25" spans="1:9" x14ac:dyDescent="0.15">
      <c r="A25" s="74"/>
      <c r="C25"/>
    </row>
    <row r="26" spans="1:9" x14ac:dyDescent="0.15">
      <c r="A26" s="74"/>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6">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opLeftCell="A6" zoomScale="163" zoomScaleNormal="163" workbookViewId="0">
      <selection activeCell="G21" sqref="G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23">
        <v>43450</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84">
        <v>77.37</v>
      </c>
      <c r="C15" s="48"/>
      <c r="D15" s="47">
        <v>77.37</v>
      </c>
      <c r="E15" s="48"/>
      <c r="F15" s="49">
        <v>1</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58</v>
      </c>
    </row>
    <row r="17" spans="1:9" ht="15" customHeight="1" x14ac:dyDescent="0.15">
      <c r="A17" s="73" t="s">
        <v>56</v>
      </c>
      <c r="B17" s="65">
        <v>53.05</v>
      </c>
      <c r="C17" s="66">
        <f t="shared" ref="C17:C22" si="0">B17/B$15*1000*B$14</f>
        <v>719.94959286545156</v>
      </c>
      <c r="D17" s="65">
        <v>40.4</v>
      </c>
      <c r="E17" s="66">
        <f t="shared" ref="E17:E22" si="1">D17/D$15*1000*D$14</f>
        <v>548.27452500969366</v>
      </c>
      <c r="F17" s="65"/>
      <c r="G17" s="66">
        <f>F17/F$15*1000*F$14</f>
        <v>0</v>
      </c>
      <c r="H17" s="62">
        <f>LARGE((C17,E17,G17),1)</f>
        <v>719.94959286545156</v>
      </c>
      <c r="I17" s="63">
        <v>29</v>
      </c>
    </row>
    <row r="18" spans="1:9" ht="15" customHeight="1" x14ac:dyDescent="0.15">
      <c r="A18" s="75" t="s">
        <v>55</v>
      </c>
      <c r="B18" s="65">
        <v>49.83</v>
      </c>
      <c r="C18" s="66">
        <f t="shared" si="0"/>
        <v>676.25048468398597</v>
      </c>
      <c r="D18" s="65">
        <v>36.549999999999997</v>
      </c>
      <c r="E18" s="66">
        <f t="shared" si="1"/>
        <v>496.02559131446299</v>
      </c>
      <c r="F18" s="65"/>
      <c r="G18" s="66"/>
      <c r="H18" s="62">
        <f>LARGE((C18,E18,G18),1)</f>
        <v>676.25048468398597</v>
      </c>
      <c r="I18" s="63">
        <v>34</v>
      </c>
    </row>
    <row r="19" spans="1:9" x14ac:dyDescent="0.15">
      <c r="A19" s="75" t="s">
        <v>62</v>
      </c>
      <c r="B19" s="65">
        <v>35.61</v>
      </c>
      <c r="C19" s="66">
        <f t="shared" si="0"/>
        <v>483.26870880186112</v>
      </c>
      <c r="D19" s="65">
        <v>32.96</v>
      </c>
      <c r="E19" s="66">
        <f t="shared" si="1"/>
        <v>447.30515703761148</v>
      </c>
      <c r="F19" s="65"/>
      <c r="G19" s="66"/>
      <c r="H19" s="62">
        <f>LARGE((C19,E19,G19),1)</f>
        <v>483.26870880186112</v>
      </c>
      <c r="I19" s="63">
        <v>44</v>
      </c>
    </row>
    <row r="20" spans="1:9" x14ac:dyDescent="0.15">
      <c r="A20" s="74" t="s">
        <v>59</v>
      </c>
      <c r="B20" s="65">
        <v>2.1</v>
      </c>
      <c r="C20" s="66">
        <f t="shared" si="0"/>
        <v>28.499418379216753</v>
      </c>
      <c r="D20" s="65">
        <v>25.87</v>
      </c>
      <c r="E20" s="66">
        <f t="shared" si="1"/>
        <v>351.08569212873209</v>
      </c>
      <c r="F20" s="65"/>
      <c r="G20" s="66"/>
      <c r="H20" s="62">
        <f>LARGE((C20,E20,G20),1)</f>
        <v>351.08569212873209</v>
      </c>
      <c r="I20" s="63">
        <v>51</v>
      </c>
    </row>
    <row r="21" spans="1:9" x14ac:dyDescent="0.15">
      <c r="A21" s="74" t="s">
        <v>58</v>
      </c>
      <c r="B21" s="65">
        <v>3.62</v>
      </c>
      <c r="C21" s="66">
        <f t="shared" si="0"/>
        <v>49.127568825126019</v>
      </c>
      <c r="D21" s="65">
        <v>10.46</v>
      </c>
      <c r="E21" s="66">
        <f t="shared" si="1"/>
        <v>141.95424583171771</v>
      </c>
      <c r="F21" s="65"/>
      <c r="G21" s="66"/>
      <c r="H21" s="62">
        <f>LARGE((C21,E21,G21),1)</f>
        <v>141.95424583171771</v>
      </c>
      <c r="I21" s="63">
        <v>53</v>
      </c>
    </row>
    <row r="22" spans="1:9" x14ac:dyDescent="0.15">
      <c r="A22" s="74" t="s">
        <v>61</v>
      </c>
      <c r="B22" s="65">
        <v>9.09</v>
      </c>
      <c r="C22" s="66">
        <f t="shared" si="0"/>
        <v>123.36176812718107</v>
      </c>
      <c r="D22" s="65">
        <v>7.72</v>
      </c>
      <c r="E22" s="66">
        <f t="shared" si="1"/>
        <v>104.76929042264443</v>
      </c>
      <c r="F22" s="65"/>
      <c r="G22" s="66"/>
      <c r="H22" s="62">
        <f>LARGE((C22,E22,G22),1)</f>
        <v>123.36176812718107</v>
      </c>
      <c r="I22" s="63">
        <v>55</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8E3C-BEFD-4346-867D-60CDE80CAD2D}">
  <dimension ref="A1:J31"/>
  <sheetViews>
    <sheetView showGridLines="0" zoomScale="163" zoomScaleNormal="163" workbookViewId="0">
      <selection activeCell="F8" sqref="F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23">
        <v>43451</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47">
        <v>76.069999999999993</v>
      </c>
      <c r="C15" s="48"/>
      <c r="D15" s="47">
        <v>76.069999999999993</v>
      </c>
      <c r="E15" s="48"/>
      <c r="F15" s="49">
        <v>79.22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58</v>
      </c>
    </row>
    <row r="17" spans="1:9" ht="15" customHeight="1" x14ac:dyDescent="0.15">
      <c r="A17" s="75" t="s">
        <v>55</v>
      </c>
      <c r="B17" s="65">
        <v>57.06</v>
      </c>
      <c r="C17" s="66">
        <f>B17/B$15*1000*B$14</f>
        <v>787.60352307085589</v>
      </c>
      <c r="D17" s="65">
        <v>55.53</v>
      </c>
      <c r="E17" s="66">
        <f t="shared" ref="E17:E22" si="0">D17/D$15*1000*D$14</f>
        <v>766.48481661627454</v>
      </c>
      <c r="F17" s="65"/>
      <c r="G17" s="66"/>
      <c r="H17" s="62">
        <f>LARGE((C17,E17,G17),1)</f>
        <v>787.60352307085589</v>
      </c>
      <c r="I17" s="63">
        <v>24</v>
      </c>
    </row>
    <row r="18" spans="1:9" x14ac:dyDescent="0.15">
      <c r="A18" s="75" t="s">
        <v>56</v>
      </c>
      <c r="B18" s="65">
        <v>50.08</v>
      </c>
      <c r="C18" s="66">
        <f>B18/B$15*1000*B$14</f>
        <v>691.25805179439988</v>
      </c>
      <c r="D18" s="65">
        <v>36.68</v>
      </c>
      <c r="E18" s="66">
        <f t="shared" si="0"/>
        <v>506.29683186538722</v>
      </c>
      <c r="F18" s="65"/>
      <c r="G18" s="66"/>
      <c r="H18" s="62">
        <f>LARGE((C18,E18,G18),1)</f>
        <v>691.25805179439988</v>
      </c>
      <c r="I18" s="63">
        <v>38</v>
      </c>
    </row>
    <row r="19" spans="1:9" x14ac:dyDescent="0.15">
      <c r="A19" s="74" t="s">
        <v>62</v>
      </c>
      <c r="B19" s="77">
        <v>37.32</v>
      </c>
      <c r="C19" s="66">
        <f>D19/B$15*1000*B$14</f>
        <v>585.52648876035232</v>
      </c>
      <c r="D19" s="65">
        <v>42.42</v>
      </c>
      <c r="E19" s="66">
        <f t="shared" si="0"/>
        <v>585.52648876035232</v>
      </c>
      <c r="F19" s="65"/>
      <c r="G19" s="66"/>
      <c r="H19" s="62">
        <f>LARGE((C19,E19,G19),1)</f>
        <v>585.52648876035232</v>
      </c>
      <c r="I19" s="63">
        <v>43</v>
      </c>
    </row>
    <row r="20" spans="1:9" x14ac:dyDescent="0.15">
      <c r="A20" s="74" t="s">
        <v>58</v>
      </c>
      <c r="B20" s="65" t="s">
        <v>54</v>
      </c>
      <c r="C20" s="66"/>
      <c r="D20" s="65">
        <v>36.93</v>
      </c>
      <c r="E20" s="66">
        <f t="shared" si="0"/>
        <v>509.74760089391356</v>
      </c>
      <c r="F20" s="65"/>
      <c r="G20" s="66"/>
      <c r="H20" s="62">
        <f>LARGE((C20,E20,G20),1)</f>
        <v>509.74760089391356</v>
      </c>
      <c r="I20" s="63">
        <v>48</v>
      </c>
    </row>
    <row r="21" spans="1:9" x14ac:dyDescent="0.15">
      <c r="A21" s="74" t="s">
        <v>59</v>
      </c>
      <c r="B21" s="65">
        <v>35.840000000000003</v>
      </c>
      <c r="C21" s="66">
        <f>B21/B$15*1000*B$14</f>
        <v>494.70224792953871</v>
      </c>
      <c r="D21" s="65">
        <v>28.01</v>
      </c>
      <c r="E21" s="66">
        <f t="shared" si="0"/>
        <v>386.62416195609313</v>
      </c>
      <c r="F21" s="65"/>
      <c r="G21" s="66"/>
      <c r="H21" s="62">
        <f>LARGE((C21,E21,G21),1)</f>
        <v>494.70224792953871</v>
      </c>
      <c r="I21" s="63">
        <v>49</v>
      </c>
    </row>
    <row r="22" spans="1:9" x14ac:dyDescent="0.15">
      <c r="A22" s="75" t="s">
        <v>61</v>
      </c>
      <c r="B22" s="65">
        <v>32.97</v>
      </c>
      <c r="C22" s="66">
        <f>B22/B$15*1000*B$14</f>
        <v>455.08741948205602</v>
      </c>
      <c r="D22" s="65">
        <v>20.63</v>
      </c>
      <c r="E22" s="66">
        <f t="shared" si="0"/>
        <v>284.757460233995</v>
      </c>
      <c r="F22" s="65"/>
      <c r="G22" s="66"/>
      <c r="H22" s="62">
        <f>LARGE((C22,E22,G22),1)</f>
        <v>455.08741948205602</v>
      </c>
      <c r="I22" s="63">
        <v>52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114" priority="1"/>
  </conditionalFormatting>
  <pageMargins left="0.7" right="0.7" top="0.75" bottom="0.75"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F24-DBB7-4142-BA11-401F5F048D2F}">
  <dimension ref="A1:J30"/>
  <sheetViews>
    <sheetView topLeftCell="A7" workbookViewId="0">
      <selection activeCell="G17" sqref="G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23">
        <v>43485</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44">
        <v>1.2749999999999999</v>
      </c>
      <c r="E14" s="43"/>
      <c r="F14" s="44">
        <v>1.3</v>
      </c>
      <c r="G14" s="43"/>
      <c r="H14" s="45" t="s">
        <v>15</v>
      </c>
      <c r="I14" s="46" t="s">
        <v>22</v>
      </c>
    </row>
    <row r="15" spans="1:10" ht="15" customHeight="1" x14ac:dyDescent="0.15">
      <c r="A15" s="55" t="s">
        <v>63</v>
      </c>
      <c r="B15" s="47">
        <v>80.209999999999994</v>
      </c>
      <c r="C15" s="48"/>
      <c r="D15" s="47">
        <v>1</v>
      </c>
      <c r="E15" s="48"/>
      <c r="F15" s="49">
        <v>1</v>
      </c>
      <c r="G15" s="48"/>
      <c r="H15" s="45" t="s">
        <v>16</v>
      </c>
      <c r="I15" s="46" t="s">
        <v>23</v>
      </c>
      <c r="J15" s="67"/>
    </row>
    <row r="16" spans="1:10" ht="15" customHeight="1" x14ac:dyDescent="0.15">
      <c r="A16" s="55"/>
      <c r="B16" s="50" t="s">
        <v>4</v>
      </c>
      <c r="C16" s="51" t="s">
        <v>224</v>
      </c>
      <c r="D16" s="51" t="s">
        <v>4</v>
      </c>
      <c r="E16" s="51" t="s">
        <v>224</v>
      </c>
      <c r="F16" s="51" t="s">
        <v>4</v>
      </c>
      <c r="G16" s="51" t="s">
        <v>224</v>
      </c>
      <c r="H16" s="52" t="s">
        <v>3</v>
      </c>
      <c r="I16" s="53">
        <v>68</v>
      </c>
    </row>
    <row r="17" spans="1:9" x14ac:dyDescent="0.15">
      <c r="A17" s="75" t="s">
        <v>56</v>
      </c>
      <c r="B17" s="65">
        <v>20.81</v>
      </c>
      <c r="C17" s="66">
        <f>B17/B$15*1000*B$14</f>
        <v>324.30494950754274</v>
      </c>
      <c r="D17" s="65"/>
      <c r="E17" s="66">
        <f t="shared" ref="E17" si="0">D17/D$15*1000*D$14</f>
        <v>0</v>
      </c>
      <c r="F17" s="65"/>
      <c r="G17" s="66"/>
      <c r="H17" s="62">
        <f>LARGE((C17,E17,G17),1)</f>
        <v>324.30494950754274</v>
      </c>
      <c r="I17" s="63">
        <v>62</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3"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5EC9-18B1-1A47-BE68-6927E6B3EDBB}">
  <dimension ref="A1:J30"/>
  <sheetViews>
    <sheetView workbookViewId="0">
      <selection activeCell="B4" sqref="B4:F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23">
        <v>43485</v>
      </c>
      <c r="C10" s="3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67</v>
      </c>
    </row>
    <row r="17" spans="1:9" x14ac:dyDescent="0.15">
      <c r="A17" s="75" t="s">
        <v>56</v>
      </c>
      <c r="B17" s="65">
        <v>2</v>
      </c>
      <c r="C17" s="66">
        <f>B17/B$15*1000*B$14</f>
        <v>83.333333333333343</v>
      </c>
      <c r="D17" s="65"/>
      <c r="E17" s="66">
        <f t="shared" ref="E17" si="0">D17/D$15*1000*D$14</f>
        <v>0</v>
      </c>
      <c r="F17" s="65"/>
      <c r="G17" s="66"/>
      <c r="H17" s="62">
        <f>LARGE((C17,E17,G17),1)</f>
        <v>83.333333333333343</v>
      </c>
      <c r="I17" s="63">
        <v>51</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15D7-D9B6-8B46-97B7-0E39026B1B1F}">
  <dimension ref="A1:J46"/>
  <sheetViews>
    <sheetView topLeftCell="A9" workbookViewId="0">
      <selection activeCell="L35" sqref="L3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23">
        <v>43492</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73.03</v>
      </c>
      <c r="C15" s="48" t="s">
        <v>78</v>
      </c>
      <c r="D15" s="47">
        <v>66.16</v>
      </c>
      <c r="E15" s="48" t="s">
        <v>79</v>
      </c>
      <c r="F15" s="49">
        <v>66.16</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30</v>
      </c>
    </row>
    <row r="17" spans="1:10" x14ac:dyDescent="0.15">
      <c r="A17" s="75" t="s">
        <v>59</v>
      </c>
      <c r="B17" s="65">
        <v>73.03</v>
      </c>
      <c r="C17" s="66">
        <f t="shared" ref="C17:C46" si="0">B17/B$15*1000*B$14</f>
        <v>500</v>
      </c>
      <c r="D17" s="65"/>
      <c r="E17" s="66">
        <f t="shared" ref="E17:E46" si="1">D17/D$15*1000*D$14</f>
        <v>0</v>
      </c>
      <c r="F17" s="65">
        <v>73.03</v>
      </c>
      <c r="G17" s="66">
        <f>480+20*(F17-F$15)/(B$15-F$15)</f>
        <v>500</v>
      </c>
      <c r="H17" s="62">
        <f>LARGE((C17,E17,G17),1)</f>
        <v>500</v>
      </c>
      <c r="I17" s="63">
        <v>1</v>
      </c>
      <c r="J17" s="67"/>
    </row>
    <row r="18" spans="1:10" x14ac:dyDescent="0.15">
      <c r="A18" s="75" t="s">
        <v>62</v>
      </c>
      <c r="B18" s="65">
        <v>72.739999999999995</v>
      </c>
      <c r="C18" s="66">
        <f t="shared" si="0"/>
        <v>498.01451458304803</v>
      </c>
      <c r="D18" s="65"/>
      <c r="E18" s="66">
        <f t="shared" si="1"/>
        <v>0</v>
      </c>
      <c r="F18" s="65">
        <v>72.739999999999995</v>
      </c>
      <c r="G18" s="66">
        <f>480+20*(F18-F$15)/(B$15-F$15)</f>
        <v>499.15574963609896</v>
      </c>
      <c r="H18" s="62">
        <f>LARGE((C18,E18,G18),1)</f>
        <v>499.15574963609896</v>
      </c>
      <c r="I18" s="63">
        <v>2</v>
      </c>
      <c r="J18" s="67"/>
    </row>
    <row r="19" spans="1:10" x14ac:dyDescent="0.15">
      <c r="A19" s="74" t="s">
        <v>55</v>
      </c>
      <c r="B19" s="100">
        <v>72.73</v>
      </c>
      <c r="C19" s="101">
        <f t="shared" si="0"/>
        <v>497.94604956867045</v>
      </c>
      <c r="D19" s="100"/>
      <c r="E19" s="101">
        <f t="shared" si="1"/>
        <v>0</v>
      </c>
      <c r="F19" s="100">
        <v>72.73</v>
      </c>
      <c r="G19" s="101">
        <f>480+20*(F19-F$15)/(B$15-F$15)</f>
        <v>499.12663755458516</v>
      </c>
      <c r="H19" s="62">
        <f>LARGE((C19,E19,G19),1)</f>
        <v>499.12663755458516</v>
      </c>
      <c r="I19" s="102">
        <v>3</v>
      </c>
      <c r="J19" s="67"/>
    </row>
    <row r="20" spans="1:10" x14ac:dyDescent="0.15">
      <c r="A20" s="74" t="s">
        <v>81</v>
      </c>
      <c r="B20" s="65">
        <v>66.16</v>
      </c>
      <c r="C20" s="66">
        <f t="shared" si="0"/>
        <v>452.96453512255238</v>
      </c>
      <c r="D20" s="65">
        <v>66.16</v>
      </c>
      <c r="E20" s="66">
        <f t="shared" si="1"/>
        <v>480</v>
      </c>
      <c r="F20" s="65"/>
      <c r="G20" s="66"/>
      <c r="H20" s="62">
        <f>LARGE((C20,E20,G20),1)</f>
        <v>480</v>
      </c>
      <c r="I20" s="63">
        <v>4</v>
      </c>
    </row>
    <row r="21" spans="1:10" x14ac:dyDescent="0.15">
      <c r="A21" s="74" t="s">
        <v>82</v>
      </c>
      <c r="B21" s="65">
        <v>63.78</v>
      </c>
      <c r="C21" s="66">
        <f t="shared" si="0"/>
        <v>436.66986170067094</v>
      </c>
      <c r="D21" s="65">
        <v>63.78</v>
      </c>
      <c r="E21" s="66">
        <f t="shared" si="1"/>
        <v>462.73276904474005</v>
      </c>
      <c r="F21" s="65"/>
      <c r="G21" s="66"/>
      <c r="H21" s="62">
        <f>LARGE((C21,E21,G21),1)</f>
        <v>462.73276904474005</v>
      </c>
      <c r="I21" s="63">
        <v>5</v>
      </c>
    </row>
    <row r="22" spans="1:10" x14ac:dyDescent="0.15">
      <c r="A22" s="74" t="s">
        <v>175</v>
      </c>
      <c r="B22" s="65">
        <v>62.12</v>
      </c>
      <c r="C22" s="66">
        <f t="shared" si="0"/>
        <v>425.30466931398053</v>
      </c>
      <c r="D22" s="65">
        <v>62.12</v>
      </c>
      <c r="E22" s="66">
        <f t="shared" si="1"/>
        <v>450.68923821039903</v>
      </c>
      <c r="F22" s="65"/>
      <c r="G22" s="66"/>
      <c r="H22" s="62">
        <f>LARGE((C22,E22,G22),1)</f>
        <v>450.68923821039903</v>
      </c>
      <c r="I22" s="102">
        <v>6</v>
      </c>
    </row>
    <row r="23" spans="1:10" x14ac:dyDescent="0.15">
      <c r="A23" s="75" t="s">
        <v>84</v>
      </c>
      <c r="B23" s="65">
        <v>59.8</v>
      </c>
      <c r="C23" s="66">
        <f t="shared" si="0"/>
        <v>409.42078597836502</v>
      </c>
      <c r="D23" s="65">
        <v>59.8</v>
      </c>
      <c r="E23" s="66">
        <f t="shared" si="1"/>
        <v>433.85731559854895</v>
      </c>
      <c r="F23" s="65"/>
      <c r="G23" s="66"/>
      <c r="H23" s="62">
        <f>LARGE((C23,E23,G23),1)</f>
        <v>433.85731559854895</v>
      </c>
      <c r="I23" s="63">
        <v>7</v>
      </c>
    </row>
    <row r="24" spans="1:10" x14ac:dyDescent="0.15">
      <c r="A24" s="75" t="s">
        <v>85</v>
      </c>
      <c r="B24" s="65">
        <v>57.71</v>
      </c>
      <c r="C24" s="66">
        <f t="shared" si="0"/>
        <v>395.11159797343561</v>
      </c>
      <c r="D24" s="65">
        <v>57.71</v>
      </c>
      <c r="E24" s="66">
        <f t="shared" si="1"/>
        <v>418.69407496977027</v>
      </c>
      <c r="F24" s="65"/>
      <c r="G24" s="66"/>
      <c r="H24" s="62">
        <f>LARGE((C24,E24,G24),1)</f>
        <v>418.69407496977027</v>
      </c>
      <c r="I24" s="63">
        <v>8</v>
      </c>
    </row>
    <row r="25" spans="1:10" x14ac:dyDescent="0.15">
      <c r="A25" s="74" t="s">
        <v>86</v>
      </c>
      <c r="B25" s="65">
        <v>57.46</v>
      </c>
      <c r="C25" s="66">
        <f t="shared" si="0"/>
        <v>393.39997261399424</v>
      </c>
      <c r="D25" s="65">
        <v>57.46</v>
      </c>
      <c r="E25" s="66">
        <f t="shared" si="1"/>
        <v>416.88029020556229</v>
      </c>
      <c r="F25" s="65"/>
      <c r="G25" s="66"/>
      <c r="H25" s="62">
        <f>LARGE((C25,E25,G25),1)</f>
        <v>416.88029020556229</v>
      </c>
      <c r="I25" s="102">
        <v>9</v>
      </c>
    </row>
    <row r="26" spans="1:10" x14ac:dyDescent="0.15">
      <c r="A26" s="74" t="s">
        <v>87</v>
      </c>
      <c r="B26" s="65">
        <v>57</v>
      </c>
      <c r="C26" s="66">
        <f t="shared" si="0"/>
        <v>390.25058195262221</v>
      </c>
      <c r="D26" s="65">
        <v>57</v>
      </c>
      <c r="E26" s="66">
        <f t="shared" si="1"/>
        <v>413.54292623941961</v>
      </c>
      <c r="F26" s="65"/>
      <c r="G26" s="66"/>
      <c r="H26" s="62">
        <f>LARGE((C26,E26,G26),1)</f>
        <v>413.54292623941961</v>
      </c>
      <c r="I26" s="63">
        <v>10</v>
      </c>
    </row>
    <row r="27" spans="1:10" x14ac:dyDescent="0.15">
      <c r="A27" s="74" t="s">
        <v>88</v>
      </c>
      <c r="B27" s="65">
        <v>56.22</v>
      </c>
      <c r="C27" s="66">
        <f t="shared" si="0"/>
        <v>384.9103108311653</v>
      </c>
      <c r="D27" s="65">
        <v>56.22</v>
      </c>
      <c r="E27" s="66">
        <f t="shared" si="1"/>
        <v>407.88391777509065</v>
      </c>
      <c r="F27" s="65"/>
      <c r="G27" s="66"/>
      <c r="H27" s="62">
        <f>LARGE((C27,E27,G27),1)</f>
        <v>407.88391777509065</v>
      </c>
      <c r="I27" s="63">
        <v>11</v>
      </c>
    </row>
    <row r="28" spans="1:10" x14ac:dyDescent="0.15">
      <c r="A28" s="75" t="s">
        <v>89</v>
      </c>
      <c r="B28" s="65">
        <v>55.91</v>
      </c>
      <c r="C28" s="66">
        <f t="shared" si="0"/>
        <v>382.787895385458</v>
      </c>
      <c r="D28" s="65">
        <v>55.91</v>
      </c>
      <c r="E28" s="66">
        <f t="shared" si="1"/>
        <v>405.6348246674728</v>
      </c>
      <c r="F28" s="65"/>
      <c r="G28" s="66"/>
      <c r="H28" s="62">
        <f>LARGE((C28,E28,G28),1)</f>
        <v>405.6348246674728</v>
      </c>
      <c r="I28" s="102">
        <v>12</v>
      </c>
    </row>
    <row r="29" spans="1:10" x14ac:dyDescent="0.15">
      <c r="A29" s="64" t="s">
        <v>90</v>
      </c>
      <c r="B29" s="65">
        <v>55.52</v>
      </c>
      <c r="C29" s="66">
        <f t="shared" si="0"/>
        <v>380.11775982472955</v>
      </c>
      <c r="D29" s="65">
        <v>55.52</v>
      </c>
      <c r="E29" s="66">
        <f t="shared" si="1"/>
        <v>402.80532043530837</v>
      </c>
      <c r="F29" s="65"/>
      <c r="G29" s="66"/>
      <c r="H29" s="62">
        <f>LARGE((C29,E29,G29),1)</f>
        <v>402.80532043530837</v>
      </c>
      <c r="I29" s="63">
        <v>13</v>
      </c>
    </row>
    <row r="30" spans="1:10" x14ac:dyDescent="0.15">
      <c r="A30" s="64" t="s">
        <v>91</v>
      </c>
      <c r="B30" s="65">
        <v>55.36</v>
      </c>
      <c r="C30" s="66">
        <f t="shared" si="0"/>
        <v>379.02231959468713</v>
      </c>
      <c r="D30" s="65">
        <v>55.36</v>
      </c>
      <c r="E30" s="66">
        <f t="shared" si="1"/>
        <v>401.64449818621523</v>
      </c>
      <c r="F30" s="65"/>
      <c r="G30" s="66"/>
      <c r="H30" s="62">
        <f>LARGE((C30,E30,G30),1)</f>
        <v>401.64449818621523</v>
      </c>
      <c r="I30" s="63">
        <v>14</v>
      </c>
    </row>
    <row r="31" spans="1:10" x14ac:dyDescent="0.15">
      <c r="A31" s="64" t="s">
        <v>92</v>
      </c>
      <c r="B31" s="65">
        <v>55.32</v>
      </c>
      <c r="C31" s="66">
        <f t="shared" si="0"/>
        <v>378.74845953717653</v>
      </c>
      <c r="D31" s="65">
        <v>55.32</v>
      </c>
      <c r="E31" s="66">
        <f t="shared" si="1"/>
        <v>401.35429262394194</v>
      </c>
      <c r="F31" s="65"/>
      <c r="G31" s="66"/>
      <c r="H31" s="62">
        <f>LARGE((C31,E31,G31),1)</f>
        <v>401.35429262394194</v>
      </c>
      <c r="I31" s="102">
        <v>15</v>
      </c>
    </row>
    <row r="32" spans="1:10" x14ac:dyDescent="0.15">
      <c r="A32" s="64" t="s">
        <v>93</v>
      </c>
      <c r="B32" s="65">
        <v>54.01</v>
      </c>
      <c r="C32" s="66">
        <f t="shared" si="0"/>
        <v>369.77954265370391</v>
      </c>
      <c r="D32" s="65">
        <v>54.01</v>
      </c>
      <c r="E32" s="66">
        <f t="shared" si="1"/>
        <v>391.85006045949217</v>
      </c>
      <c r="F32" s="65"/>
      <c r="G32" s="66"/>
      <c r="H32" s="62">
        <f>LARGE((C32,E32,G32),1)</f>
        <v>391.85006045949217</v>
      </c>
      <c r="I32" s="63">
        <v>16</v>
      </c>
    </row>
    <row r="33" spans="1:9" x14ac:dyDescent="0.15">
      <c r="A33" s="64" t="s">
        <v>94</v>
      </c>
      <c r="B33" s="65">
        <v>53.18</v>
      </c>
      <c r="C33" s="66">
        <f t="shared" si="0"/>
        <v>364.09694646035871</v>
      </c>
      <c r="D33" s="65">
        <v>53.18</v>
      </c>
      <c r="E33" s="66">
        <f t="shared" si="1"/>
        <v>385.82829504232166</v>
      </c>
      <c r="F33" s="65"/>
      <c r="G33" s="66"/>
      <c r="H33" s="62">
        <f>LARGE((C33,E33,G33),1)</f>
        <v>385.82829504232166</v>
      </c>
      <c r="I33" s="63">
        <v>17</v>
      </c>
    </row>
    <row r="34" spans="1:9" x14ac:dyDescent="0.15">
      <c r="A34" s="64" t="s">
        <v>95</v>
      </c>
      <c r="B34" s="65">
        <v>51.73</v>
      </c>
      <c r="C34" s="66">
        <f t="shared" si="0"/>
        <v>354.16951937559907</v>
      </c>
      <c r="D34" s="65">
        <v>51.73</v>
      </c>
      <c r="E34" s="66">
        <f t="shared" si="1"/>
        <v>375.30834340991538</v>
      </c>
      <c r="F34" s="65"/>
      <c r="G34" s="66"/>
      <c r="H34" s="62">
        <f>LARGE((C34,E34,G34),1)</f>
        <v>375.30834340991538</v>
      </c>
      <c r="I34" s="102">
        <v>18</v>
      </c>
    </row>
    <row r="35" spans="1:9" x14ac:dyDescent="0.15">
      <c r="A35" s="64" t="s">
        <v>97</v>
      </c>
      <c r="B35" s="100">
        <v>49.6</v>
      </c>
      <c r="C35" s="101">
        <f t="shared" si="0"/>
        <v>339.586471313159</v>
      </c>
      <c r="D35" s="100">
        <v>49.6</v>
      </c>
      <c r="E35" s="101">
        <f t="shared" si="1"/>
        <v>359.85489721886336</v>
      </c>
      <c r="F35" s="100"/>
      <c r="G35" s="101"/>
      <c r="H35" s="62">
        <f>LARGE((C35,E35,G35),1)</f>
        <v>359.85489721886336</v>
      </c>
      <c r="I35" s="63">
        <v>19</v>
      </c>
    </row>
    <row r="36" spans="1:9" x14ac:dyDescent="0.15">
      <c r="A36" s="64" t="s">
        <v>96</v>
      </c>
      <c r="B36" s="65">
        <v>49.53</v>
      </c>
      <c r="C36" s="66">
        <f t="shared" si="0"/>
        <v>339.10721621251537</v>
      </c>
      <c r="D36" s="65">
        <v>49.53</v>
      </c>
      <c r="E36" s="66">
        <f t="shared" si="1"/>
        <v>359.34703748488511</v>
      </c>
      <c r="F36" s="65"/>
      <c r="G36" s="66"/>
      <c r="H36" s="62">
        <f>LARGE((C36,E36,G36),1)</f>
        <v>359.34703748488511</v>
      </c>
      <c r="I36" s="63">
        <v>20</v>
      </c>
    </row>
    <row r="37" spans="1:9" x14ac:dyDescent="0.15">
      <c r="A37" s="64" t="s">
        <v>98</v>
      </c>
      <c r="B37" s="65">
        <v>48.45</v>
      </c>
      <c r="C37" s="66">
        <f t="shared" si="0"/>
        <v>331.71299465972885</v>
      </c>
      <c r="D37" s="65">
        <v>48.45</v>
      </c>
      <c r="E37" s="66">
        <f t="shared" si="1"/>
        <v>351.51148730350667</v>
      </c>
      <c r="F37" s="65"/>
      <c r="G37" s="66"/>
      <c r="H37" s="62">
        <f>LARGE((C37,E37,G37),1)</f>
        <v>351.51148730350667</v>
      </c>
      <c r="I37" s="102">
        <v>21</v>
      </c>
    </row>
    <row r="38" spans="1:9" x14ac:dyDescent="0.15">
      <c r="A38" s="64" t="s">
        <v>99</v>
      </c>
      <c r="B38" s="65">
        <v>46.79</v>
      </c>
      <c r="C38" s="66">
        <f t="shared" si="0"/>
        <v>320.34780227303844</v>
      </c>
      <c r="D38" s="65">
        <v>46.79</v>
      </c>
      <c r="E38" s="66">
        <f t="shared" si="1"/>
        <v>339.46795646916564</v>
      </c>
      <c r="F38" s="65"/>
      <c r="G38" s="66"/>
      <c r="H38" s="62">
        <f>LARGE((C38,E38,G38),1)</f>
        <v>339.46795646916564</v>
      </c>
      <c r="I38" s="63">
        <v>22</v>
      </c>
    </row>
    <row r="39" spans="1:9" x14ac:dyDescent="0.15">
      <c r="A39" s="64" t="s">
        <v>100</v>
      </c>
      <c r="B39" s="65">
        <v>46.55</v>
      </c>
      <c r="C39" s="66">
        <f t="shared" si="0"/>
        <v>318.70464192797476</v>
      </c>
      <c r="D39" s="65">
        <v>46.55</v>
      </c>
      <c r="E39" s="66">
        <f t="shared" si="1"/>
        <v>337.72672309552604</v>
      </c>
      <c r="F39" s="65"/>
      <c r="G39" s="66"/>
      <c r="H39" s="62">
        <f>LARGE((C39,E39,G39),1)</f>
        <v>337.72672309552604</v>
      </c>
      <c r="I39" s="63">
        <v>23</v>
      </c>
    </row>
    <row r="40" spans="1:9" x14ac:dyDescent="0.15">
      <c r="A40" s="64" t="s">
        <v>101</v>
      </c>
      <c r="B40" s="65">
        <v>44.01</v>
      </c>
      <c r="C40" s="66">
        <f t="shared" si="0"/>
        <v>301.31452827605091</v>
      </c>
      <c r="D40" s="65">
        <v>44.01</v>
      </c>
      <c r="E40" s="66">
        <f t="shared" si="1"/>
        <v>319.29866989117289</v>
      </c>
      <c r="F40" s="65"/>
      <c r="G40" s="66"/>
      <c r="H40" s="62">
        <f>LARGE((C40,E40,G40),1)</f>
        <v>319.29866989117289</v>
      </c>
      <c r="I40" s="102">
        <v>24</v>
      </c>
    </row>
    <row r="41" spans="1:9" x14ac:dyDescent="0.15">
      <c r="A41" s="64" t="s">
        <v>102</v>
      </c>
      <c r="B41" s="65">
        <v>37.82</v>
      </c>
      <c r="C41" s="66">
        <f t="shared" si="0"/>
        <v>258.93468437628371</v>
      </c>
      <c r="D41" s="65">
        <v>37.82</v>
      </c>
      <c r="E41" s="66">
        <f t="shared" si="1"/>
        <v>274.38935912938331</v>
      </c>
      <c r="F41" s="65"/>
      <c r="G41" s="66"/>
      <c r="H41" s="62">
        <f>LARGE((C41,E41,G41),1)</f>
        <v>274.38935912938331</v>
      </c>
      <c r="I41" s="63">
        <v>25</v>
      </c>
    </row>
    <row r="42" spans="1:9" x14ac:dyDescent="0.15">
      <c r="A42" s="64" t="s">
        <v>103</v>
      </c>
      <c r="B42" s="65">
        <v>34.58</v>
      </c>
      <c r="C42" s="66">
        <f t="shared" si="0"/>
        <v>236.75201971792413</v>
      </c>
      <c r="D42" s="65">
        <v>34.58</v>
      </c>
      <c r="E42" s="66">
        <f t="shared" si="1"/>
        <v>250.88270858524791</v>
      </c>
      <c r="F42" s="65"/>
      <c r="G42" s="66"/>
      <c r="H42" s="62">
        <f>LARGE((C42,E42,G42),1)</f>
        <v>250.88270858524791</v>
      </c>
      <c r="I42" s="63">
        <v>26</v>
      </c>
    </row>
    <row r="43" spans="1:9" x14ac:dyDescent="0.15">
      <c r="A43" s="64" t="s">
        <v>104</v>
      </c>
      <c r="B43" s="65">
        <v>31.89</v>
      </c>
      <c r="C43" s="66">
        <f t="shared" si="0"/>
        <v>218.33493085033547</v>
      </c>
      <c r="D43" s="65">
        <v>31.89</v>
      </c>
      <c r="E43" s="66">
        <f t="shared" si="1"/>
        <v>231.36638452237003</v>
      </c>
      <c r="F43" s="65"/>
      <c r="G43" s="66"/>
      <c r="H43" s="62">
        <f>LARGE((C43,E43,G43),1)</f>
        <v>231.36638452237003</v>
      </c>
      <c r="I43" s="102">
        <v>27</v>
      </c>
    </row>
    <row r="44" spans="1:9" x14ac:dyDescent="0.15">
      <c r="A44" s="64" t="s">
        <v>105</v>
      </c>
      <c r="B44" s="65">
        <v>31.79</v>
      </c>
      <c r="C44" s="66">
        <f t="shared" si="0"/>
        <v>217.65028070655896</v>
      </c>
      <c r="D44" s="65">
        <v>31.79</v>
      </c>
      <c r="E44" s="66">
        <f t="shared" si="1"/>
        <v>230.64087061668681</v>
      </c>
      <c r="F44" s="65"/>
      <c r="G44" s="66"/>
      <c r="H44" s="62">
        <f>LARGE((C44,E44,G44),1)</f>
        <v>230.64087061668681</v>
      </c>
      <c r="I44" s="63">
        <v>28</v>
      </c>
    </row>
    <row r="45" spans="1:9" x14ac:dyDescent="0.15">
      <c r="A45" s="64" t="s">
        <v>106</v>
      </c>
      <c r="B45" s="65">
        <v>31.74</v>
      </c>
      <c r="C45" s="66">
        <f t="shared" si="0"/>
        <v>217.30795563467066</v>
      </c>
      <c r="D45" s="65">
        <v>31.74</v>
      </c>
      <c r="E45" s="66">
        <f t="shared" si="1"/>
        <v>230.27811366384523</v>
      </c>
      <c r="F45" s="65"/>
      <c r="G45" s="66"/>
      <c r="H45" s="62">
        <f>LARGE((C45,E45,G45),1)</f>
        <v>230.27811366384523</v>
      </c>
      <c r="I45" s="63">
        <v>29</v>
      </c>
    </row>
    <row r="46" spans="1:9" x14ac:dyDescent="0.15">
      <c r="A46" s="64" t="s">
        <v>107</v>
      </c>
      <c r="B46" s="65">
        <v>31.13</v>
      </c>
      <c r="C46" s="66">
        <f t="shared" si="0"/>
        <v>213.13158975763383</v>
      </c>
      <c r="D46" s="65">
        <v>31.13</v>
      </c>
      <c r="E46" s="66">
        <f t="shared" si="1"/>
        <v>225.85247883917776</v>
      </c>
      <c r="F46" s="65"/>
      <c r="G46" s="66"/>
      <c r="H46" s="62">
        <f>LARGE((C46,E46,G46),1)</f>
        <v>225.85247883917776</v>
      </c>
      <c r="I46" s="102">
        <v>30</v>
      </c>
    </row>
  </sheetData>
  <sortState xmlns:xlrd2="http://schemas.microsoft.com/office/spreadsheetml/2017/richdata2" ref="A17:J46">
    <sortCondition descending="1" ref="H17:H46"/>
  </sortState>
  <mergeCells count="5">
    <mergeCell ref="A1:A7"/>
    <mergeCell ref="B2:F2"/>
    <mergeCell ref="B4:F4"/>
    <mergeCell ref="B6:C6"/>
    <mergeCell ref="B10:C10"/>
  </mergeCells>
  <conditionalFormatting sqref="A19">
    <cfRule type="duplicateValues" dxfId="111" priority="2"/>
  </conditionalFormatting>
  <conditionalFormatting sqref="A25">
    <cfRule type="duplicateValues" dxfId="11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3CEA-2D30-6B48-81C8-C2DA363C7A93}">
  <dimension ref="A1:J28"/>
  <sheetViews>
    <sheetView showGridLines="0" zoomScale="125" zoomScaleNormal="125" workbookViewId="0">
      <selection sqref="A1:XFD104857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20"/>
      <c r="B1" s="56"/>
      <c r="C1" s="56"/>
      <c r="D1" s="56"/>
      <c r="E1" s="56"/>
      <c r="F1" s="56"/>
      <c r="G1" s="56"/>
      <c r="H1" s="56"/>
      <c r="I1" s="32"/>
    </row>
    <row r="2" spans="1:10" ht="15" customHeight="1" x14ac:dyDescent="0.15">
      <c r="A2" s="320"/>
      <c r="B2" s="322" t="s">
        <v>35</v>
      </c>
      <c r="C2" s="322"/>
      <c r="D2" s="322"/>
      <c r="E2" s="322"/>
      <c r="F2" s="322"/>
      <c r="G2" s="56"/>
      <c r="H2" s="56"/>
      <c r="I2" s="32"/>
    </row>
    <row r="3" spans="1:10" ht="15" customHeight="1" x14ac:dyDescent="0.15">
      <c r="A3" s="320"/>
      <c r="B3" s="56"/>
      <c r="C3" s="56"/>
      <c r="D3" s="56"/>
      <c r="E3" s="56"/>
      <c r="F3" s="56"/>
      <c r="G3" s="56"/>
      <c r="H3" s="56"/>
      <c r="I3" s="32"/>
    </row>
    <row r="4" spans="1:10" ht="15" customHeight="1" x14ac:dyDescent="0.15">
      <c r="A4" s="320"/>
      <c r="B4" s="322" t="s">
        <v>126</v>
      </c>
      <c r="C4" s="322"/>
      <c r="D4" s="322"/>
      <c r="E4" s="322"/>
      <c r="F4" s="322"/>
      <c r="G4" s="56"/>
      <c r="H4" s="56"/>
      <c r="I4" s="32"/>
    </row>
    <row r="5" spans="1:10" ht="15" customHeight="1" x14ac:dyDescent="0.15">
      <c r="A5" s="320"/>
      <c r="B5" s="56"/>
      <c r="C5" s="56"/>
      <c r="D5" s="56"/>
      <c r="E5" s="56"/>
      <c r="F5" s="56"/>
      <c r="G5" s="56"/>
      <c r="H5" s="56"/>
      <c r="I5" s="32"/>
    </row>
    <row r="6" spans="1:10" ht="15" customHeight="1" x14ac:dyDescent="0.15">
      <c r="A6" s="320"/>
      <c r="B6" s="321"/>
      <c r="C6" s="321"/>
      <c r="D6" s="56"/>
      <c r="E6" s="56"/>
      <c r="F6" s="56"/>
      <c r="G6" s="56"/>
      <c r="H6" s="56"/>
      <c r="I6" s="32"/>
    </row>
    <row r="7" spans="1:10" ht="15" customHeight="1" x14ac:dyDescent="0.15">
      <c r="A7" s="3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323">
        <v>43499</v>
      </c>
      <c r="C10" s="3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75.64</v>
      </c>
      <c r="C15" s="48"/>
      <c r="D15" s="47">
        <v>1</v>
      </c>
      <c r="E15" s="48"/>
      <c r="F15" s="49">
        <v>75.989999999999995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48</v>
      </c>
    </row>
    <row r="17" spans="1:9" ht="15" customHeight="1" x14ac:dyDescent="0.15">
      <c r="A17" s="74" t="s">
        <v>58</v>
      </c>
      <c r="B17" s="65">
        <v>62.13</v>
      </c>
      <c r="C17" s="66">
        <f t="shared" ref="C17:C24" si="0">B17/B$15*1000*B$14</f>
        <v>780.32125859333678</v>
      </c>
      <c r="D17" s="65"/>
      <c r="E17" s="66">
        <f t="shared" ref="E17:E24" si="1">D17/D$15*1000*D$14</f>
        <v>0</v>
      </c>
      <c r="F17" s="65">
        <v>60.72</v>
      </c>
      <c r="G17" s="66">
        <f>F17/F$15*1000*F$14</f>
        <v>799.05250690880382</v>
      </c>
      <c r="H17" s="62">
        <f>LARGE((C17,E17,G17),1)</f>
        <v>799.05250690880382</v>
      </c>
      <c r="I17" s="63">
        <v>12</v>
      </c>
    </row>
    <row r="18" spans="1:9" ht="15" customHeight="1" x14ac:dyDescent="0.15">
      <c r="A18" s="75" t="s">
        <v>55</v>
      </c>
      <c r="B18" s="65">
        <v>58.68</v>
      </c>
      <c r="C18" s="66">
        <f t="shared" si="0"/>
        <v>736.9910100475937</v>
      </c>
      <c r="D18" s="65"/>
      <c r="E18" s="66">
        <f t="shared" si="1"/>
        <v>0</v>
      </c>
      <c r="F18" s="65"/>
      <c r="G18" s="66"/>
      <c r="H18" s="62">
        <f>LARGE((C18,E18,G18),1)</f>
        <v>736.9910100475937</v>
      </c>
      <c r="I18" s="63">
        <v>23</v>
      </c>
    </row>
    <row r="19" spans="1:9" x14ac:dyDescent="0.15">
      <c r="A19" s="75" t="s">
        <v>56</v>
      </c>
      <c r="B19" s="65">
        <v>56.68</v>
      </c>
      <c r="C19" s="66">
        <f t="shared" si="0"/>
        <v>711.87202538339511</v>
      </c>
      <c r="D19" s="65"/>
      <c r="E19" s="66">
        <f t="shared" si="1"/>
        <v>0</v>
      </c>
      <c r="F19" s="65"/>
      <c r="G19" s="66"/>
      <c r="H19" s="62">
        <f>LARGE((C19,E19,G19),1)</f>
        <v>711.87202538339511</v>
      </c>
      <c r="I19" s="63">
        <v>27</v>
      </c>
    </row>
    <row r="20" spans="1:9" x14ac:dyDescent="0.15">
      <c r="A20" s="74" t="s">
        <v>62</v>
      </c>
      <c r="B20" s="65">
        <v>51.07</v>
      </c>
      <c r="C20" s="66">
        <f t="shared" si="0"/>
        <v>641.41327340031728</v>
      </c>
      <c r="D20" s="65"/>
      <c r="E20" s="66">
        <f t="shared" si="1"/>
        <v>0</v>
      </c>
      <c r="F20" s="65"/>
      <c r="G20" s="66"/>
      <c r="H20" s="62">
        <f>LARGE((C20,E20,G20),1)</f>
        <v>641.41327340031728</v>
      </c>
      <c r="I20" s="63">
        <v>30</v>
      </c>
    </row>
    <row r="21" spans="1:9" x14ac:dyDescent="0.15">
      <c r="A21" s="74" t="s">
        <v>61</v>
      </c>
      <c r="B21" s="65">
        <v>49</v>
      </c>
      <c r="C21" s="66">
        <f t="shared" si="0"/>
        <v>615.41512427287148</v>
      </c>
      <c r="D21" s="65"/>
      <c r="E21" s="66">
        <f t="shared" si="1"/>
        <v>0</v>
      </c>
      <c r="F21" s="65"/>
      <c r="G21" s="66"/>
      <c r="H21" s="62">
        <f>LARGE((C21,E21,G21),1)</f>
        <v>615.41512427287148</v>
      </c>
      <c r="I21" s="63">
        <v>32</v>
      </c>
    </row>
    <row r="22" spans="1:9" x14ac:dyDescent="0.15">
      <c r="A22" s="73" t="s">
        <v>84</v>
      </c>
      <c r="B22" s="65">
        <v>34.94</v>
      </c>
      <c r="C22" s="66">
        <f t="shared" si="0"/>
        <v>438.82866208355364</v>
      </c>
      <c r="D22" s="65"/>
      <c r="E22" s="66">
        <f t="shared" si="1"/>
        <v>0</v>
      </c>
      <c r="F22" s="65"/>
      <c r="G22" s="66"/>
      <c r="H22" s="62">
        <f>LARGE((C22,E22,G22),1)</f>
        <v>438.82866208355364</v>
      </c>
      <c r="I22" s="63">
        <v>40</v>
      </c>
    </row>
    <row r="23" spans="1:9" x14ac:dyDescent="0.15">
      <c r="A23" s="64" t="s">
        <v>92</v>
      </c>
      <c r="B23" s="65">
        <v>31.36</v>
      </c>
      <c r="C23" s="66">
        <f t="shared" si="0"/>
        <v>393.86567953463776</v>
      </c>
      <c r="D23" s="65"/>
      <c r="E23" s="66">
        <f t="shared" si="1"/>
        <v>0</v>
      </c>
      <c r="F23" s="65"/>
      <c r="G23" s="66"/>
      <c r="H23" s="62">
        <f>LARGE((C23,E23,G23),1)</f>
        <v>393.86567953463776</v>
      </c>
      <c r="I23" s="63">
        <v>42</v>
      </c>
    </row>
    <row r="24" spans="1:9" x14ac:dyDescent="0.15">
      <c r="A24" s="75" t="s">
        <v>59</v>
      </c>
      <c r="B24" s="65">
        <v>4.66</v>
      </c>
      <c r="C24" s="66">
        <f t="shared" si="0"/>
        <v>58.527234267583289</v>
      </c>
      <c r="D24" s="65"/>
      <c r="E24" s="66">
        <f t="shared" si="1"/>
        <v>0</v>
      </c>
      <c r="F24" s="65"/>
      <c r="G24" s="66"/>
      <c r="H24" s="62">
        <f>LARGE((C24,E24,G24),1)</f>
        <v>58.527234267583289</v>
      </c>
      <c r="I24" s="63">
        <v>47</v>
      </c>
    </row>
    <row r="25" spans="1:9" x14ac:dyDescent="0.15">
      <c r="C25"/>
    </row>
    <row r="26" spans="1:9" x14ac:dyDescent="0.15">
      <c r="C26"/>
    </row>
    <row r="27" spans="1:9" x14ac:dyDescent="0.15">
      <c r="C27"/>
    </row>
    <row r="28" spans="1:9" x14ac:dyDescent="0.15">
      <c r="C28"/>
    </row>
  </sheetData>
  <sortState xmlns:xlrd2="http://schemas.microsoft.com/office/spreadsheetml/2017/richdata2" ref="A17:J24">
    <sortCondition descending="1" ref="B17:B24"/>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Ontario Rankings</vt:lpstr>
      <vt:lpstr>Finish Order</vt:lpstr>
      <vt:lpstr>TT Only</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Freestyerlz Fest - Fortune</vt:lpstr>
      <vt:lpstr>Freestylerz Fest - Calabogie</vt:lpstr>
      <vt:lpstr>TT Camp Fortune</vt:lpstr>
      <vt:lpstr>TT Prov CF MO</vt:lpstr>
      <vt:lpstr>TT Prov CF DM</vt:lpstr>
      <vt:lpstr>CWG MO</vt:lpstr>
      <vt:lpstr>CWG DM</vt:lpstr>
      <vt:lpstr>NorAm VSC MO</vt:lpstr>
      <vt:lpstr>NorAm VSC DM</vt:lpstr>
      <vt:lpstr>NA Stratton MO</vt:lpstr>
      <vt:lpstr>NA Stratton DM</vt:lpstr>
      <vt:lpstr>JrNats MO</vt:lpstr>
      <vt:lpstr>CC Caledon MO</vt:lpstr>
      <vt:lpstr>CC Caledon DM</vt:lpstr>
      <vt:lpstr>SrNats VSC MO</vt:lpstr>
      <vt:lpstr>SrNats VSC DM</vt:lpstr>
      <vt:lpstr>'Ontario Rankings'!Print_Titles</vt:lpstr>
      <vt:lpstr>'TT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2023-11-25T01:14:30Z</dcterms:modified>
</cp:coreProperties>
</file>