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28"/>
  <workbookPr date1904="1" autoCompressPictures="0"/>
  <mc:AlternateContent xmlns:mc="http://schemas.openxmlformats.org/markup-compatibility/2006">
    <mc:Choice Requires="x15">
      <x15ac:absPath xmlns:x15ac="http://schemas.microsoft.com/office/spreadsheetml/2010/11/ac" url="/Users/heather/Library/CloudStorage/GoogleDrive-heather@freestyleontario.ski/.shortcut-targets-by-id/0B8iVkmmgv_WrcWlIeU14R3REWEE/High Performance Program Committee/2024_Ontario Rankings/2023-24 Canada Cup Selection Rankings based on 2022-23 Ontario Ranking Lists/"/>
    </mc:Choice>
  </mc:AlternateContent>
  <xr:revisionPtr revIDLastSave="0" documentId="13_ncr:1_{3F1207E0-2352-F642-936A-8236FEB151F6}" xr6:coauthVersionLast="47" xr6:coauthVersionMax="47" xr10:uidLastSave="{00000000-0000-0000-0000-000000000000}"/>
  <bookViews>
    <workbookView xWindow="6360" yWindow="500" windowWidth="22440" windowHeight="16080" tabRatio="1000" activeTab="1" xr2:uid="{00000000-000D-0000-FFFF-FFFF00000000}"/>
  </bookViews>
  <sheets>
    <sheet name="Ontario Rankings" sheetId="1" r:id="rId1"/>
    <sheet name="Finish Order" sheetId="71" r:id="rId2"/>
    <sheet name="MO Only" sheetId="129" r:id="rId3"/>
    <sheet name="FIS Apex MO-1" sheetId="4" r:id="rId4"/>
    <sheet name="FIS Apex MO-2" sheetId="104" r:id="rId5"/>
    <sheet name="NorAm Apex MO" sheetId="103" r:id="rId6"/>
    <sheet name="NorAm Apex DM" sheetId="105" r:id="rId7"/>
    <sheet name="TT BV1" sheetId="107" r:id="rId8"/>
    <sheet name="CC Canyon MO" sheetId="108" r:id="rId9"/>
    <sheet name="CC Canyon DM" sheetId="109" r:id="rId10"/>
    <sheet name="TT BV2" sheetId="110" r:id="rId11"/>
    <sheet name="TT BV3" sheetId="112" r:id="rId12"/>
    <sheet name="NorAm Deer Valley MO" sheetId="114" r:id="rId13"/>
    <sheet name="NorAm Deer Valley DM" sheetId="113" r:id="rId14"/>
    <sheet name="Freestylerz Fest - Calabogie" sheetId="115" r:id="rId15"/>
    <sheet name="TT Camp Fortune" sheetId="116" r:id="rId16"/>
    <sheet name="CWG Crabbe Mt. MO" sheetId="118" r:id="rId17"/>
    <sheet name="CWG CRABBE MT. DM" sheetId="119" r:id="rId18"/>
    <sheet name="TT Prov CF MO" sheetId="106" r:id="rId19"/>
    <sheet name="TT Prov CF DM" sheetId="117" r:id="rId20"/>
    <sheet name="NorAm VSC MO" sheetId="120" r:id="rId21"/>
    <sheet name="NorAm VSC DM" sheetId="121" r:id="rId22"/>
    <sheet name="NA Stratton MO" sheetId="122" r:id="rId23"/>
    <sheet name="NA Stratton DM" sheetId="123" r:id="rId24"/>
    <sheet name="JrNats MO" sheetId="124" r:id="rId25"/>
    <sheet name="CC Caledon MO" sheetId="125" r:id="rId26"/>
    <sheet name="CC Caledon DM" sheetId="126" r:id="rId27"/>
    <sheet name="SrNats VSC MO" sheetId="127" r:id="rId28"/>
    <sheet name="SrNats VSC DM" sheetId="128" r:id="rId29"/>
  </sheets>
  <definedNames>
    <definedName name="_xlnm.Print_Titles" localSheetId="2">'MO Only'!$E:$E,'MO Only'!$1:$5</definedName>
    <definedName name="_xlnm.Print_Titles" localSheetId="0">'Ontario Rankings'!$E:$E,'Ontario Rankings'!$1:$5</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B10" i="71" l="1"/>
  <c r="K10" i="71"/>
  <c r="K7" i="71"/>
  <c r="AD27" i="129"/>
  <c r="AC27" i="129"/>
  <c r="AB27" i="129"/>
  <c r="AA27" i="129"/>
  <c r="Z27" i="129"/>
  <c r="Y27" i="129"/>
  <c r="X27" i="129"/>
  <c r="W27" i="129"/>
  <c r="V27" i="129"/>
  <c r="U27" i="129"/>
  <c r="T27" i="129"/>
  <c r="S27" i="129"/>
  <c r="R27" i="129"/>
  <c r="Q27" i="129"/>
  <c r="P27" i="129"/>
  <c r="O27" i="129"/>
  <c r="N27" i="129"/>
  <c r="AD26" i="129"/>
  <c r="AC26" i="129"/>
  <c r="AB26" i="129"/>
  <c r="AA26" i="129"/>
  <c r="Z26" i="129"/>
  <c r="Y26" i="129"/>
  <c r="X26" i="129"/>
  <c r="W26" i="129"/>
  <c r="V26" i="129"/>
  <c r="U26" i="129"/>
  <c r="T26" i="129"/>
  <c r="S26" i="129"/>
  <c r="R26" i="129"/>
  <c r="Q26" i="129"/>
  <c r="P26" i="129"/>
  <c r="O26" i="129"/>
  <c r="N26" i="129"/>
  <c r="AD25" i="129"/>
  <c r="AC25" i="129"/>
  <c r="AB25" i="129"/>
  <c r="AA25" i="129"/>
  <c r="Z25" i="129"/>
  <c r="Y25" i="129"/>
  <c r="X25" i="129"/>
  <c r="W25" i="129"/>
  <c r="V25" i="129"/>
  <c r="U25" i="129"/>
  <c r="T25" i="129"/>
  <c r="S25" i="129"/>
  <c r="R25" i="129"/>
  <c r="Q25" i="129"/>
  <c r="P25" i="129"/>
  <c r="O25" i="129"/>
  <c r="N25" i="129"/>
  <c r="AD24" i="129"/>
  <c r="AC24" i="129"/>
  <c r="AB24" i="129"/>
  <c r="AA24" i="129"/>
  <c r="Z24" i="129"/>
  <c r="Y24" i="129"/>
  <c r="X24" i="129"/>
  <c r="W24" i="129"/>
  <c r="V24" i="129"/>
  <c r="U24" i="129"/>
  <c r="T24" i="129"/>
  <c r="S24" i="129"/>
  <c r="R24" i="129"/>
  <c r="Q24" i="129"/>
  <c r="P24" i="129"/>
  <c r="O24" i="129"/>
  <c r="N24" i="129"/>
  <c r="AD23" i="129"/>
  <c r="AC23" i="129"/>
  <c r="AB23" i="129"/>
  <c r="AA23" i="129"/>
  <c r="Z23" i="129"/>
  <c r="Y23" i="129"/>
  <c r="X23" i="129"/>
  <c r="W23" i="129"/>
  <c r="V23" i="129"/>
  <c r="U23" i="129"/>
  <c r="T23" i="129"/>
  <c r="S23" i="129"/>
  <c r="R23" i="129"/>
  <c r="Q23" i="129"/>
  <c r="P23" i="129"/>
  <c r="O23" i="129"/>
  <c r="N23" i="129"/>
  <c r="AD22" i="129"/>
  <c r="AC22" i="129"/>
  <c r="AB22" i="129"/>
  <c r="AA22" i="129"/>
  <c r="Z22" i="129"/>
  <c r="Y22" i="129"/>
  <c r="X22" i="129"/>
  <c r="W22" i="129"/>
  <c r="V22" i="129"/>
  <c r="U22" i="129"/>
  <c r="T22" i="129"/>
  <c r="S22" i="129"/>
  <c r="R22" i="129"/>
  <c r="Q22" i="129"/>
  <c r="P22" i="129"/>
  <c r="O22" i="129"/>
  <c r="N22" i="129"/>
  <c r="AD21" i="129"/>
  <c r="AC21" i="129"/>
  <c r="AB21" i="129"/>
  <c r="AA21" i="129"/>
  <c r="Z21" i="129"/>
  <c r="Y21" i="129"/>
  <c r="X21" i="129"/>
  <c r="W21" i="129"/>
  <c r="V21" i="129"/>
  <c r="U21" i="129"/>
  <c r="T21" i="129"/>
  <c r="S21" i="129"/>
  <c r="R21" i="129"/>
  <c r="Q21" i="129"/>
  <c r="P21" i="129"/>
  <c r="O21" i="129"/>
  <c r="N21" i="129"/>
  <c r="AD20" i="129"/>
  <c r="AC20" i="129"/>
  <c r="AB20" i="129"/>
  <c r="AA20" i="129"/>
  <c r="Z20" i="129"/>
  <c r="Y20" i="129"/>
  <c r="X20" i="129"/>
  <c r="W20" i="129"/>
  <c r="V20" i="129"/>
  <c r="U20" i="129"/>
  <c r="T20" i="129"/>
  <c r="S20" i="129"/>
  <c r="R20" i="129"/>
  <c r="Q20" i="129"/>
  <c r="P20" i="129"/>
  <c r="O20" i="129"/>
  <c r="N20" i="129"/>
  <c r="AD19" i="129"/>
  <c r="AC19" i="129"/>
  <c r="AB19" i="129"/>
  <c r="AA19" i="129"/>
  <c r="Z19" i="129"/>
  <c r="Y19" i="129"/>
  <c r="X19" i="129"/>
  <c r="W19" i="129"/>
  <c r="V19" i="129"/>
  <c r="U19" i="129"/>
  <c r="T19" i="129"/>
  <c r="S19" i="129"/>
  <c r="R19" i="129"/>
  <c r="Q19" i="129"/>
  <c r="P19" i="129"/>
  <c r="O19" i="129"/>
  <c r="N19" i="129"/>
  <c r="AD18" i="129"/>
  <c r="AC18" i="129"/>
  <c r="AB18" i="129"/>
  <c r="AA18" i="129"/>
  <c r="Z18" i="129"/>
  <c r="Y18" i="129"/>
  <c r="X18" i="129"/>
  <c r="W18" i="129"/>
  <c r="V18" i="129"/>
  <c r="U18" i="129"/>
  <c r="T18" i="129"/>
  <c r="S18" i="129"/>
  <c r="R18" i="129"/>
  <c r="Q18" i="129"/>
  <c r="P18" i="129"/>
  <c r="O18" i="129"/>
  <c r="N18" i="129"/>
  <c r="AD17" i="129"/>
  <c r="AC17" i="129"/>
  <c r="AB17" i="129"/>
  <c r="AA17" i="129"/>
  <c r="Z17" i="129"/>
  <c r="Y17" i="129"/>
  <c r="X17" i="129"/>
  <c r="W17" i="129"/>
  <c r="V17" i="129"/>
  <c r="U17" i="129"/>
  <c r="T17" i="129"/>
  <c r="S17" i="129"/>
  <c r="R17" i="129"/>
  <c r="Q17" i="129"/>
  <c r="P17" i="129"/>
  <c r="O17" i="129"/>
  <c r="N17" i="129"/>
  <c r="AD16" i="129"/>
  <c r="AC16" i="129"/>
  <c r="AB16" i="129"/>
  <c r="AA16" i="129"/>
  <c r="Z16" i="129"/>
  <c r="Y16" i="129"/>
  <c r="X16" i="129"/>
  <c r="W16" i="129"/>
  <c r="V16" i="129"/>
  <c r="U16" i="129"/>
  <c r="T16" i="129"/>
  <c r="S16" i="129"/>
  <c r="R16" i="129"/>
  <c r="Q16" i="129"/>
  <c r="P16" i="129"/>
  <c r="O16" i="129"/>
  <c r="N16" i="129"/>
  <c r="AD15" i="129"/>
  <c r="AC15" i="129"/>
  <c r="AB15" i="129"/>
  <c r="AA15" i="129"/>
  <c r="Z15" i="129"/>
  <c r="Y15" i="129"/>
  <c r="X15" i="129"/>
  <c r="W15" i="129"/>
  <c r="V15" i="129"/>
  <c r="U15" i="129"/>
  <c r="T15" i="129"/>
  <c r="S15" i="129"/>
  <c r="R15" i="129"/>
  <c r="Q15" i="129"/>
  <c r="P15" i="129"/>
  <c r="O15" i="129"/>
  <c r="N15" i="129"/>
  <c r="AD14" i="129"/>
  <c r="AC14" i="129"/>
  <c r="AA14" i="129"/>
  <c r="Z14" i="129"/>
  <c r="Y14" i="129"/>
  <c r="X14" i="129"/>
  <c r="W14" i="129"/>
  <c r="V14" i="129"/>
  <c r="U14" i="129"/>
  <c r="T14" i="129"/>
  <c r="S14" i="129"/>
  <c r="R14" i="129"/>
  <c r="Q14" i="129"/>
  <c r="P14" i="129"/>
  <c r="O14" i="129"/>
  <c r="N14" i="129"/>
  <c r="AD13" i="129"/>
  <c r="AC13" i="129"/>
  <c r="AA13" i="129"/>
  <c r="Z13" i="129"/>
  <c r="Y13" i="129"/>
  <c r="X13" i="129"/>
  <c r="W13" i="129"/>
  <c r="V13" i="129"/>
  <c r="U13" i="129"/>
  <c r="T13" i="129"/>
  <c r="S13" i="129"/>
  <c r="R13" i="129"/>
  <c r="Q13" i="129"/>
  <c r="P13" i="129"/>
  <c r="O13" i="129"/>
  <c r="N13" i="129"/>
  <c r="AD12" i="129"/>
  <c r="AC12" i="129"/>
  <c r="AA12" i="129"/>
  <c r="Z12" i="129"/>
  <c r="Y12" i="129"/>
  <c r="X12" i="129"/>
  <c r="W12" i="129"/>
  <c r="V12" i="129"/>
  <c r="U12" i="129"/>
  <c r="T12" i="129"/>
  <c r="S12" i="129"/>
  <c r="R12" i="129"/>
  <c r="Q12" i="129"/>
  <c r="P12" i="129"/>
  <c r="O12" i="129"/>
  <c r="N12" i="129"/>
  <c r="AD11" i="129"/>
  <c r="AC11" i="129"/>
  <c r="AA11" i="129"/>
  <c r="Z11" i="129"/>
  <c r="Y11" i="129"/>
  <c r="X11" i="129"/>
  <c r="W11" i="129"/>
  <c r="V11" i="129"/>
  <c r="U11" i="129"/>
  <c r="T11" i="129"/>
  <c r="S11" i="129"/>
  <c r="R11" i="129"/>
  <c r="Q11" i="129"/>
  <c r="P11" i="129"/>
  <c r="O11" i="129"/>
  <c r="N11" i="129"/>
  <c r="AD10" i="129"/>
  <c r="AC10" i="129"/>
  <c r="AA10" i="129"/>
  <c r="Z10" i="129"/>
  <c r="Y10" i="129"/>
  <c r="X10" i="129"/>
  <c r="W10" i="129"/>
  <c r="V10" i="129"/>
  <c r="U10" i="129"/>
  <c r="T10" i="129"/>
  <c r="S10" i="129"/>
  <c r="R10" i="129"/>
  <c r="Q10" i="129"/>
  <c r="P10" i="129"/>
  <c r="O10" i="129"/>
  <c r="N10" i="129"/>
  <c r="AD9" i="129"/>
  <c r="AC9" i="129"/>
  <c r="AB9" i="129"/>
  <c r="AA9" i="129"/>
  <c r="Z9" i="129"/>
  <c r="Y9" i="129"/>
  <c r="X9" i="129"/>
  <c r="W9" i="129"/>
  <c r="V9" i="129"/>
  <c r="U9" i="129"/>
  <c r="T9" i="129"/>
  <c r="S9" i="129"/>
  <c r="R9" i="129"/>
  <c r="Q9" i="129"/>
  <c r="P9" i="129"/>
  <c r="O9" i="129"/>
  <c r="N9" i="129"/>
  <c r="AD8" i="129"/>
  <c r="AC8" i="129"/>
  <c r="AA8" i="129"/>
  <c r="Z8" i="129"/>
  <c r="Y8" i="129"/>
  <c r="X8" i="129"/>
  <c r="W8" i="129"/>
  <c r="V8" i="129"/>
  <c r="U8" i="129"/>
  <c r="T8" i="129"/>
  <c r="S8" i="129"/>
  <c r="R8" i="129"/>
  <c r="Q8" i="129"/>
  <c r="P8" i="129"/>
  <c r="O8" i="129"/>
  <c r="N8" i="129"/>
  <c r="AC7" i="129"/>
  <c r="AB7" i="129"/>
  <c r="AA7" i="129"/>
  <c r="Z7" i="129"/>
  <c r="Y7" i="129"/>
  <c r="X7" i="129"/>
  <c r="W7" i="129"/>
  <c r="V7" i="129"/>
  <c r="U7" i="129"/>
  <c r="T7" i="129"/>
  <c r="S7" i="129"/>
  <c r="R7" i="129"/>
  <c r="Q7" i="129"/>
  <c r="P7" i="129"/>
  <c r="O7" i="129"/>
  <c r="N7" i="129"/>
  <c r="AD6" i="129"/>
  <c r="AC6" i="129"/>
  <c r="AA6" i="129"/>
  <c r="Z6" i="129"/>
  <c r="Y6" i="129"/>
  <c r="X6" i="129"/>
  <c r="W6" i="129"/>
  <c r="V6" i="129"/>
  <c r="U6" i="129"/>
  <c r="T6" i="129"/>
  <c r="S6" i="129"/>
  <c r="R6" i="129"/>
  <c r="Q6" i="129"/>
  <c r="P6" i="129"/>
  <c r="O6" i="129"/>
  <c r="N6" i="129"/>
  <c r="AE31" i="71"/>
  <c r="AD31" i="71"/>
  <c r="AE30" i="71"/>
  <c r="AD30" i="71"/>
  <c r="AE29" i="71"/>
  <c r="AD29" i="71"/>
  <c r="AE28" i="71"/>
  <c r="AD28" i="71"/>
  <c r="AE27" i="71"/>
  <c r="AD27" i="71"/>
  <c r="AE26" i="71"/>
  <c r="AD26" i="71"/>
  <c r="AE25" i="71"/>
  <c r="AD25" i="71"/>
  <c r="AE24" i="71"/>
  <c r="AD24" i="71"/>
  <c r="AE23" i="71"/>
  <c r="AD23" i="71"/>
  <c r="AE22" i="71"/>
  <c r="AD22" i="71"/>
  <c r="AE21" i="71"/>
  <c r="AD21" i="71"/>
  <c r="AE20" i="71"/>
  <c r="AD20" i="71"/>
  <c r="AE19" i="71"/>
  <c r="AD19" i="71"/>
  <c r="AE18" i="71"/>
  <c r="AD18" i="71"/>
  <c r="AE17" i="71"/>
  <c r="AD17" i="71"/>
  <c r="AE16" i="71"/>
  <c r="AD16" i="71"/>
  <c r="AE15" i="71"/>
  <c r="AD15" i="71"/>
  <c r="AE14" i="71"/>
  <c r="AD14" i="71"/>
  <c r="AE13" i="71"/>
  <c r="AD13" i="71"/>
  <c r="AE12" i="71"/>
  <c r="AE7" i="71"/>
  <c r="AE10" i="71" s="1"/>
  <c r="AD12" i="71"/>
  <c r="AD7" i="71"/>
  <c r="AD10" i="71" s="1"/>
  <c r="AC7" i="71"/>
  <c r="AC9" i="71" s="1"/>
  <c r="AB7" i="71"/>
  <c r="AB8" i="71"/>
  <c r="AC31" i="71"/>
  <c r="AB31" i="71"/>
  <c r="AC30" i="71"/>
  <c r="AB30" i="71"/>
  <c r="AC29" i="71"/>
  <c r="AB29" i="71"/>
  <c r="AC28" i="71"/>
  <c r="AB28" i="71"/>
  <c r="AC27" i="71"/>
  <c r="AB27" i="71"/>
  <c r="AC26" i="71"/>
  <c r="AB26" i="71"/>
  <c r="AC25" i="71"/>
  <c r="AB25" i="71"/>
  <c r="AC24" i="71"/>
  <c r="AB24" i="71"/>
  <c r="AC23" i="71"/>
  <c r="AB23" i="71"/>
  <c r="AC22" i="71"/>
  <c r="AB22" i="71"/>
  <c r="AC21" i="71"/>
  <c r="AB21" i="71"/>
  <c r="AC20" i="71"/>
  <c r="AB20" i="71"/>
  <c r="AC19" i="71"/>
  <c r="AB19" i="71"/>
  <c r="AC18" i="71"/>
  <c r="AB18" i="71"/>
  <c r="AC17" i="71"/>
  <c r="AB17" i="71"/>
  <c r="AC16" i="71"/>
  <c r="AB16" i="71"/>
  <c r="AC15" i="71"/>
  <c r="AB15" i="71"/>
  <c r="AC14" i="71"/>
  <c r="AB14" i="71"/>
  <c r="AC13" i="71"/>
  <c r="AB13" i="71"/>
  <c r="AC12" i="71"/>
  <c r="AB12" i="71"/>
  <c r="AB11" i="71"/>
  <c r="AM25" i="1"/>
  <c r="AL25" i="1"/>
  <c r="AM24" i="1"/>
  <c r="AL24" i="1"/>
  <c r="AM23" i="1"/>
  <c r="AL23" i="1"/>
  <c r="AM22" i="1"/>
  <c r="AL22" i="1"/>
  <c r="AM21" i="1"/>
  <c r="AL21" i="1"/>
  <c r="AM20" i="1"/>
  <c r="AL20" i="1"/>
  <c r="AM19" i="1"/>
  <c r="AL19" i="1"/>
  <c r="AM18" i="1"/>
  <c r="AL18" i="1"/>
  <c r="AM17" i="1"/>
  <c r="AL17" i="1"/>
  <c r="AM16" i="1"/>
  <c r="AL16" i="1"/>
  <c r="AM15" i="1"/>
  <c r="AL15" i="1"/>
  <c r="AM14" i="1"/>
  <c r="AL14" i="1"/>
  <c r="AM13" i="1"/>
  <c r="AL13" i="1"/>
  <c r="AM12" i="1"/>
  <c r="AL12" i="1"/>
  <c r="AM11" i="1"/>
  <c r="AL11" i="1"/>
  <c r="AL10" i="1"/>
  <c r="AL9" i="1"/>
  <c r="AL8" i="1"/>
  <c r="AL6" i="1"/>
  <c r="AK25" i="1"/>
  <c r="AJ25" i="1"/>
  <c r="AK24" i="1"/>
  <c r="AJ24" i="1"/>
  <c r="AK23" i="1"/>
  <c r="AJ23" i="1"/>
  <c r="AK22" i="1"/>
  <c r="AJ22" i="1"/>
  <c r="AK21" i="1"/>
  <c r="AJ21" i="1"/>
  <c r="AK20" i="1"/>
  <c r="AJ20" i="1"/>
  <c r="AK19" i="1"/>
  <c r="AJ19" i="1"/>
  <c r="AK18" i="1"/>
  <c r="AJ18" i="1"/>
  <c r="AK17" i="1"/>
  <c r="AJ17" i="1"/>
  <c r="AK16" i="1"/>
  <c r="AJ16" i="1"/>
  <c r="AK15" i="1"/>
  <c r="AJ15" i="1"/>
  <c r="AK14" i="1"/>
  <c r="AJ14" i="1"/>
  <c r="AK13" i="1"/>
  <c r="AJ13" i="1"/>
  <c r="AK12" i="1"/>
  <c r="AJ12" i="1"/>
  <c r="AK11" i="1"/>
  <c r="AJ11" i="1"/>
  <c r="AK10" i="1"/>
  <c r="AJ10" i="1"/>
  <c r="AK9" i="1"/>
  <c r="AJ9" i="1"/>
  <c r="AK8" i="1"/>
  <c r="AJ8" i="1"/>
  <c r="AK7" i="1"/>
  <c r="AJ7" i="1"/>
  <c r="AK6" i="1"/>
  <c r="AJ6" i="1"/>
  <c r="H21" i="127"/>
  <c r="G21" i="127"/>
  <c r="E21" i="127"/>
  <c r="C21" i="127"/>
  <c r="G20" i="127"/>
  <c r="E20" i="127"/>
  <c r="C20" i="127"/>
  <c r="H19" i="127"/>
  <c r="G19" i="127"/>
  <c r="E19" i="127"/>
  <c r="C19" i="127"/>
  <c r="G21" i="128"/>
  <c r="E21" i="128"/>
  <c r="C21" i="128"/>
  <c r="G20" i="128"/>
  <c r="E20" i="128"/>
  <c r="H20" i="128" s="1"/>
  <c r="AM8" i="1" s="1"/>
  <c r="C20" i="128"/>
  <c r="G19" i="128"/>
  <c r="E19" i="128"/>
  <c r="C19" i="128"/>
  <c r="G18" i="128"/>
  <c r="E18" i="128"/>
  <c r="C18" i="128"/>
  <c r="G17" i="128"/>
  <c r="E17" i="128"/>
  <c r="C17" i="128"/>
  <c r="H17" i="128" s="1"/>
  <c r="AM6" i="1" s="1"/>
  <c r="G18" i="127"/>
  <c r="E18" i="127"/>
  <c r="C18" i="127"/>
  <c r="H18" i="127" s="1"/>
  <c r="G17" i="127"/>
  <c r="E17" i="127"/>
  <c r="H17" i="127" s="1"/>
  <c r="AD7" i="129" s="1"/>
  <c r="C17" i="127"/>
  <c r="C19" i="126"/>
  <c r="AC10" i="71" l="1"/>
  <c r="AC11" i="71"/>
  <c r="AC8" i="71"/>
  <c r="AL7" i="1"/>
  <c r="I26" i="129"/>
  <c r="L26" i="129" s="1"/>
  <c r="I25" i="129"/>
  <c r="J18" i="129"/>
  <c r="K19" i="129"/>
  <c r="I24" i="129"/>
  <c r="I27" i="129"/>
  <c r="L27" i="129" s="1"/>
  <c r="J19" i="129"/>
  <c r="K20" i="129"/>
  <c r="K25" i="129"/>
  <c r="K7" i="129"/>
  <c r="K15" i="129"/>
  <c r="K9" i="129"/>
  <c r="J16" i="129"/>
  <c r="I20" i="129"/>
  <c r="J21" i="129"/>
  <c r="K22" i="129"/>
  <c r="K23" i="129"/>
  <c r="K17" i="129"/>
  <c r="I23" i="129"/>
  <c r="I19" i="129"/>
  <c r="J20" i="129"/>
  <c r="K21" i="129"/>
  <c r="J25" i="129"/>
  <c r="L25" i="129" s="1"/>
  <c r="K18" i="129"/>
  <c r="I9" i="129"/>
  <c r="J24" i="129"/>
  <c r="I18" i="129"/>
  <c r="I16" i="129"/>
  <c r="J7" i="129"/>
  <c r="J15" i="129"/>
  <c r="K16" i="129"/>
  <c r="I22" i="129"/>
  <c r="J23" i="129"/>
  <c r="I17" i="129"/>
  <c r="J9" i="129"/>
  <c r="I15" i="129"/>
  <c r="I21" i="129"/>
  <c r="J22" i="129"/>
  <c r="J17" i="129"/>
  <c r="I7" i="129"/>
  <c r="AB9" i="71"/>
  <c r="H18" i="128"/>
  <c r="AM9" i="1" s="1"/>
  <c r="H21" i="128"/>
  <c r="AM10" i="1" s="1"/>
  <c r="H19" i="128"/>
  <c r="AM7" i="1" s="1"/>
  <c r="H20" i="127"/>
  <c r="AE11" i="71"/>
  <c r="AD11" i="71"/>
  <c r="AA7" i="71"/>
  <c r="AA31" i="71"/>
  <c r="AA30" i="71"/>
  <c r="AA29" i="71"/>
  <c r="AA28" i="71"/>
  <c r="AA27" i="71"/>
  <c r="AA26" i="71"/>
  <c r="AA25" i="71"/>
  <c r="AA24" i="71"/>
  <c r="AA23" i="71"/>
  <c r="AA22" i="71"/>
  <c r="AA21" i="71"/>
  <c r="AA20" i="71"/>
  <c r="AA19" i="71"/>
  <c r="AA18" i="71"/>
  <c r="AA17" i="71"/>
  <c r="AA16" i="71"/>
  <c r="AA15" i="71"/>
  <c r="AA14" i="71"/>
  <c r="AA13" i="71"/>
  <c r="AA12" i="71"/>
  <c r="G24" i="126"/>
  <c r="E24" i="126"/>
  <c r="C24" i="126"/>
  <c r="G22" i="126"/>
  <c r="E22" i="126"/>
  <c r="H22" i="126" s="1"/>
  <c r="C22" i="126"/>
  <c r="G20" i="126"/>
  <c r="H20" i="126" s="1"/>
  <c r="E20" i="126"/>
  <c r="C20" i="126"/>
  <c r="G23" i="126"/>
  <c r="E23" i="126"/>
  <c r="C23" i="126"/>
  <c r="G21" i="126"/>
  <c r="E21" i="126"/>
  <c r="C21" i="126"/>
  <c r="G19" i="126"/>
  <c r="E19" i="126"/>
  <c r="G18" i="126"/>
  <c r="E18" i="126"/>
  <c r="C18" i="126"/>
  <c r="G17" i="126"/>
  <c r="E17" i="126"/>
  <c r="C17" i="126"/>
  <c r="G24" i="125"/>
  <c r="E24" i="125"/>
  <c r="C24" i="125"/>
  <c r="H24" i="125" s="1"/>
  <c r="G23" i="125"/>
  <c r="E23" i="125"/>
  <c r="C23" i="125"/>
  <c r="H23" i="125" s="1"/>
  <c r="G22" i="125"/>
  <c r="E22" i="125"/>
  <c r="C22" i="125"/>
  <c r="G21" i="125"/>
  <c r="E21" i="125"/>
  <c r="C21" i="125"/>
  <c r="G20" i="125"/>
  <c r="E20" i="125"/>
  <c r="C20" i="125"/>
  <c r="G19" i="125"/>
  <c r="E19" i="125"/>
  <c r="C19" i="125"/>
  <c r="G18" i="125"/>
  <c r="E18" i="125"/>
  <c r="C18" i="125"/>
  <c r="H18" i="125" s="1"/>
  <c r="G17" i="125"/>
  <c r="E17" i="125"/>
  <c r="C17" i="125"/>
  <c r="AI25" i="1"/>
  <c r="AI24" i="1"/>
  <c r="AI23" i="1"/>
  <c r="AI22" i="1"/>
  <c r="AI21" i="1"/>
  <c r="AI20" i="1"/>
  <c r="AI19" i="1"/>
  <c r="AI18" i="1"/>
  <c r="AI17" i="1"/>
  <c r="AI16" i="1"/>
  <c r="AI15" i="1"/>
  <c r="AI9" i="1"/>
  <c r="AI7" i="1"/>
  <c r="AA11" i="71" l="1"/>
  <c r="AA10" i="71"/>
  <c r="L15" i="129"/>
  <c r="L16" i="129"/>
  <c r="L23" i="129"/>
  <c r="L19" i="129"/>
  <c r="L24" i="129"/>
  <c r="L21" i="129"/>
  <c r="L20" i="129"/>
  <c r="L17" i="129"/>
  <c r="L9" i="129"/>
  <c r="L22" i="129"/>
  <c r="L7" i="129"/>
  <c r="L18" i="129"/>
  <c r="AA8" i="71"/>
  <c r="AA9" i="71"/>
  <c r="AD9" i="71"/>
  <c r="AD8" i="71"/>
  <c r="AE8" i="71"/>
  <c r="AE9" i="71"/>
  <c r="H20" i="125"/>
  <c r="H21" i="125"/>
  <c r="H19" i="125"/>
  <c r="H22" i="125"/>
  <c r="H21" i="126"/>
  <c r="H19" i="126"/>
  <c r="H18" i="126"/>
  <c r="H23" i="126"/>
  <c r="H17" i="126"/>
  <c r="H24" i="126"/>
  <c r="H17" i="125"/>
  <c r="Z31" i="71" l="1"/>
  <c r="Y31" i="71"/>
  <c r="Z30" i="71"/>
  <c r="Y30" i="71"/>
  <c r="Z29" i="71"/>
  <c r="Y29" i="71"/>
  <c r="Z28" i="71"/>
  <c r="Y28" i="71"/>
  <c r="Z27" i="71"/>
  <c r="Y27" i="71"/>
  <c r="Z26" i="71"/>
  <c r="Y26" i="71"/>
  <c r="Z25" i="71"/>
  <c r="Y25" i="71"/>
  <c r="Z24" i="71"/>
  <c r="Y24" i="71"/>
  <c r="Z23" i="71"/>
  <c r="Y23" i="71"/>
  <c r="Z22" i="71"/>
  <c r="Y22" i="71"/>
  <c r="Z21" i="71"/>
  <c r="Y21" i="71"/>
  <c r="Z20" i="71"/>
  <c r="Y20" i="71"/>
  <c r="Z19" i="71"/>
  <c r="Y19" i="71"/>
  <c r="Z18" i="71"/>
  <c r="Y18" i="71"/>
  <c r="Z17" i="71"/>
  <c r="Y17" i="71"/>
  <c r="Z16" i="71"/>
  <c r="Y16" i="71"/>
  <c r="Z15" i="71"/>
  <c r="Y15" i="71"/>
  <c r="Z14" i="71"/>
  <c r="Y14" i="71"/>
  <c r="Z13" i="71"/>
  <c r="Y13" i="71"/>
  <c r="Z12" i="71"/>
  <c r="Y12" i="71"/>
  <c r="Z7" i="71"/>
  <c r="Y7" i="71"/>
  <c r="Y10" i="71" s="1"/>
  <c r="X7" i="71"/>
  <c r="W7" i="71"/>
  <c r="X31" i="71"/>
  <c r="W31" i="71"/>
  <c r="X30" i="71"/>
  <c r="W30" i="71"/>
  <c r="X29" i="71"/>
  <c r="W29" i="71"/>
  <c r="X28" i="71"/>
  <c r="W28" i="71"/>
  <c r="X27" i="71"/>
  <c r="W27" i="71"/>
  <c r="X26" i="71"/>
  <c r="W26" i="71"/>
  <c r="X25" i="71"/>
  <c r="W25" i="71"/>
  <c r="X24" i="71"/>
  <c r="W24" i="71"/>
  <c r="X23" i="71"/>
  <c r="W23" i="71"/>
  <c r="X22" i="71"/>
  <c r="W22" i="71"/>
  <c r="X21" i="71"/>
  <c r="W21" i="71"/>
  <c r="X20" i="71"/>
  <c r="W20" i="71"/>
  <c r="X19" i="71"/>
  <c r="W19" i="71"/>
  <c r="X18" i="71"/>
  <c r="W18" i="71"/>
  <c r="X17" i="71"/>
  <c r="W17" i="71"/>
  <c r="X16" i="71"/>
  <c r="W16" i="71"/>
  <c r="X15" i="71"/>
  <c r="W15" i="71"/>
  <c r="X14" i="71"/>
  <c r="W14" i="71"/>
  <c r="X13" i="71"/>
  <c r="W13" i="71"/>
  <c r="X12" i="71"/>
  <c r="W12" i="71"/>
  <c r="W8" i="71"/>
  <c r="C26" i="124"/>
  <c r="H26" i="124" s="1"/>
  <c r="C25" i="124"/>
  <c r="H25" i="124" s="1"/>
  <c r="H24" i="124"/>
  <c r="C24" i="124"/>
  <c r="C23" i="124"/>
  <c r="H23" i="124" s="1"/>
  <c r="C17" i="124"/>
  <c r="H17" i="124" s="1"/>
  <c r="C22" i="124"/>
  <c r="H22" i="124" s="1"/>
  <c r="C21" i="124"/>
  <c r="H21" i="124" s="1"/>
  <c r="C20" i="124"/>
  <c r="H20" i="124" s="1"/>
  <c r="C19" i="124"/>
  <c r="H19" i="124" s="1"/>
  <c r="C18" i="124"/>
  <c r="H18" i="124" s="1"/>
  <c r="AH25" i="1"/>
  <c r="AG25" i="1"/>
  <c r="AH24" i="1"/>
  <c r="AG24" i="1"/>
  <c r="AH23" i="1"/>
  <c r="AG23" i="1"/>
  <c r="AH22" i="1"/>
  <c r="AG22" i="1"/>
  <c r="AH21" i="1"/>
  <c r="AG21" i="1"/>
  <c r="AH20" i="1"/>
  <c r="AG20" i="1"/>
  <c r="AH19" i="1"/>
  <c r="AG19" i="1"/>
  <c r="AH18" i="1"/>
  <c r="AG18" i="1"/>
  <c r="AH17" i="1"/>
  <c r="AG17" i="1"/>
  <c r="AH16" i="1"/>
  <c r="AG16" i="1"/>
  <c r="AH14" i="1"/>
  <c r="AG14" i="1"/>
  <c r="AH15" i="1"/>
  <c r="AG15" i="1"/>
  <c r="AH12" i="1"/>
  <c r="AG12" i="1"/>
  <c r="AH13" i="1"/>
  <c r="AG13" i="1"/>
  <c r="AH11" i="1"/>
  <c r="AG11" i="1"/>
  <c r="AH6" i="1"/>
  <c r="AG6" i="1"/>
  <c r="AH10" i="1"/>
  <c r="AG10" i="1"/>
  <c r="AH8" i="1"/>
  <c r="AG8" i="1"/>
  <c r="AH9" i="1"/>
  <c r="AG9" i="1"/>
  <c r="AH7" i="1"/>
  <c r="AG7" i="1"/>
  <c r="AF25" i="1"/>
  <c r="AE25" i="1"/>
  <c r="AF24" i="1"/>
  <c r="AE24" i="1"/>
  <c r="AF23" i="1"/>
  <c r="AE23" i="1"/>
  <c r="AF22" i="1"/>
  <c r="AE22" i="1"/>
  <c r="AF21" i="1"/>
  <c r="AE21" i="1"/>
  <c r="AF20" i="1"/>
  <c r="AE20" i="1"/>
  <c r="AF19" i="1"/>
  <c r="AE19" i="1"/>
  <c r="AF18" i="1"/>
  <c r="AE18" i="1"/>
  <c r="AF17" i="1"/>
  <c r="AE17" i="1"/>
  <c r="AF16" i="1"/>
  <c r="AE16" i="1"/>
  <c r="AF14" i="1"/>
  <c r="AE14" i="1"/>
  <c r="AF15" i="1"/>
  <c r="AE15" i="1"/>
  <c r="AF12" i="1"/>
  <c r="AE12" i="1"/>
  <c r="AF13" i="1"/>
  <c r="AE13" i="1"/>
  <c r="AF11" i="1"/>
  <c r="AE11" i="1"/>
  <c r="AF6" i="1"/>
  <c r="AE6" i="1"/>
  <c r="AF10" i="1"/>
  <c r="AE10" i="1"/>
  <c r="AF8" i="1"/>
  <c r="AE8" i="1"/>
  <c r="AF9" i="1"/>
  <c r="AE9" i="1"/>
  <c r="AF7" i="1"/>
  <c r="AE7" i="1"/>
  <c r="G18" i="123"/>
  <c r="E18" i="123"/>
  <c r="C18" i="123"/>
  <c r="H18" i="123" s="1"/>
  <c r="G17" i="123"/>
  <c r="E17" i="123"/>
  <c r="C17" i="123"/>
  <c r="H17" i="123" s="1"/>
  <c r="G18" i="122"/>
  <c r="E18" i="122"/>
  <c r="C18" i="122"/>
  <c r="G17" i="122"/>
  <c r="E17" i="122"/>
  <c r="C17" i="122"/>
  <c r="H17" i="122" s="1"/>
  <c r="W11" i="71" l="1"/>
  <c r="W10" i="71"/>
  <c r="X9" i="71"/>
  <c r="X10" i="71"/>
  <c r="Z11" i="71"/>
  <c r="Z10" i="71"/>
  <c r="AB11" i="129"/>
  <c r="AI11" i="1"/>
  <c r="AB10" i="129"/>
  <c r="AI10" i="1"/>
  <c r="AB13" i="129"/>
  <c r="AI13" i="1"/>
  <c r="AB12" i="129"/>
  <c r="AI12" i="1"/>
  <c r="AB8" i="129"/>
  <c r="AI8" i="1"/>
  <c r="AB14" i="129"/>
  <c r="AI14" i="1"/>
  <c r="AB6" i="129"/>
  <c r="AI6" i="1"/>
  <c r="X8" i="71"/>
  <c r="W9" i="71"/>
  <c r="X11" i="71"/>
  <c r="Z9" i="71"/>
  <c r="Z8" i="71"/>
  <c r="H18" i="122"/>
  <c r="I14" i="129" l="1"/>
  <c r="J14" i="129"/>
  <c r="K14" i="129"/>
  <c r="I12" i="129"/>
  <c r="K12" i="129"/>
  <c r="J12" i="129"/>
  <c r="J10" i="129"/>
  <c r="K10" i="129"/>
  <c r="I10" i="129"/>
  <c r="K6" i="129"/>
  <c r="I6" i="129"/>
  <c r="J6" i="129"/>
  <c r="K8" i="129"/>
  <c r="J8" i="129"/>
  <c r="I8" i="129"/>
  <c r="L8" i="129" s="1"/>
  <c r="K13" i="129"/>
  <c r="I13" i="129"/>
  <c r="J13" i="129"/>
  <c r="K11" i="129"/>
  <c r="I11" i="129"/>
  <c r="J11" i="129"/>
  <c r="Y11" i="71"/>
  <c r="V7" i="71"/>
  <c r="V31" i="71"/>
  <c r="V30" i="71"/>
  <c r="V29" i="71"/>
  <c r="V28" i="71"/>
  <c r="V27" i="71"/>
  <c r="V26" i="71"/>
  <c r="V25" i="71"/>
  <c r="V24" i="71"/>
  <c r="V23" i="71"/>
  <c r="V22" i="71"/>
  <c r="V21" i="71"/>
  <c r="V20" i="71"/>
  <c r="V19" i="71"/>
  <c r="V18" i="71"/>
  <c r="V17" i="71"/>
  <c r="V16" i="71"/>
  <c r="V15" i="71"/>
  <c r="V14" i="71"/>
  <c r="V13" i="71"/>
  <c r="V12" i="71"/>
  <c r="G12" i="71"/>
  <c r="G13" i="71"/>
  <c r="G14" i="71"/>
  <c r="G15" i="71"/>
  <c r="G16" i="71"/>
  <c r="G17" i="71"/>
  <c r="G18" i="71"/>
  <c r="G19" i="71"/>
  <c r="G20" i="71"/>
  <c r="G21" i="71"/>
  <c r="G22" i="71"/>
  <c r="G23" i="71"/>
  <c r="G24" i="71"/>
  <c r="G25" i="71"/>
  <c r="G26" i="71"/>
  <c r="G27" i="71"/>
  <c r="G28" i="71"/>
  <c r="G29" i="71"/>
  <c r="G30" i="71"/>
  <c r="G31" i="71"/>
  <c r="G20" i="120"/>
  <c r="G19" i="120"/>
  <c r="E20" i="120"/>
  <c r="E19" i="120"/>
  <c r="H19" i="120" s="1"/>
  <c r="H20" i="120"/>
  <c r="C20" i="120"/>
  <c r="C19" i="120"/>
  <c r="C18" i="120"/>
  <c r="H20" i="121"/>
  <c r="H19" i="121"/>
  <c r="G20" i="121"/>
  <c r="G19" i="121"/>
  <c r="G18" i="121"/>
  <c r="E20" i="121"/>
  <c r="E19" i="121"/>
  <c r="E18" i="121"/>
  <c r="C20" i="121"/>
  <c r="C19" i="121"/>
  <c r="V8" i="71" l="1"/>
  <c r="V10" i="71"/>
  <c r="V9" i="71"/>
  <c r="L6" i="129"/>
  <c r="L11" i="129"/>
  <c r="L12" i="129"/>
  <c r="L13" i="129"/>
  <c r="H13" i="129" s="1"/>
  <c r="G13" i="129" s="1"/>
  <c r="L10" i="129"/>
  <c r="L14" i="129"/>
  <c r="V11" i="71"/>
  <c r="Y9" i="71"/>
  <c r="Y8" i="71"/>
  <c r="C18" i="121"/>
  <c r="H18" i="121" s="1"/>
  <c r="G17" i="121"/>
  <c r="E17" i="121"/>
  <c r="C17" i="121"/>
  <c r="H17" i="121" s="1"/>
  <c r="G18" i="120"/>
  <c r="E18" i="120"/>
  <c r="H18" i="120"/>
  <c r="G17" i="120"/>
  <c r="E17" i="120"/>
  <c r="C17" i="120"/>
  <c r="AD25" i="1"/>
  <c r="AD24" i="1"/>
  <c r="AD23" i="1"/>
  <c r="AD22" i="1"/>
  <c r="AD21" i="1"/>
  <c r="AD20" i="1"/>
  <c r="AD19" i="1"/>
  <c r="AD18" i="1"/>
  <c r="AD17" i="1"/>
  <c r="AD16" i="1"/>
  <c r="AD14" i="1"/>
  <c r="AD15" i="1"/>
  <c r="AD12" i="1"/>
  <c r="AD13" i="1"/>
  <c r="AD11" i="1"/>
  <c r="AD6" i="1"/>
  <c r="AD10" i="1"/>
  <c r="AD8" i="1"/>
  <c r="AD9" i="1"/>
  <c r="AD7" i="1"/>
  <c r="T13" i="71"/>
  <c r="T15" i="71"/>
  <c r="T14" i="71"/>
  <c r="T16" i="71"/>
  <c r="T17" i="71"/>
  <c r="T18" i="71"/>
  <c r="T19" i="71"/>
  <c r="T20" i="71"/>
  <c r="T21" i="71"/>
  <c r="T22" i="71"/>
  <c r="T23" i="71"/>
  <c r="T24" i="71"/>
  <c r="T25" i="71"/>
  <c r="T26" i="71"/>
  <c r="T27" i="71"/>
  <c r="T28" i="71"/>
  <c r="T29" i="71"/>
  <c r="T30" i="71"/>
  <c r="T31" i="71"/>
  <c r="T12" i="71"/>
  <c r="T7" i="71"/>
  <c r="T10" i="71" s="1"/>
  <c r="G19" i="119"/>
  <c r="E19" i="119"/>
  <c r="C19" i="119"/>
  <c r="G18" i="119"/>
  <c r="E18" i="119"/>
  <c r="C18" i="119"/>
  <c r="G17" i="119"/>
  <c r="E17" i="119"/>
  <c r="C17" i="119"/>
  <c r="H17" i="129" l="1"/>
  <c r="G17" i="129" s="1"/>
  <c r="H24" i="129"/>
  <c r="G24" i="129" s="1"/>
  <c r="H20" i="129"/>
  <c r="G20" i="129" s="1"/>
  <c r="H6" i="129"/>
  <c r="G6" i="129" s="1"/>
  <c r="H8" i="129"/>
  <c r="G8" i="129" s="1"/>
  <c r="H25" i="129"/>
  <c r="G25" i="129" s="1"/>
  <c r="H18" i="129"/>
  <c r="G18" i="129" s="1"/>
  <c r="H21" i="129"/>
  <c r="G21" i="129" s="1"/>
  <c r="H7" i="129"/>
  <c r="G7" i="129" s="1"/>
  <c r="H14" i="129"/>
  <c r="G14" i="129" s="1"/>
  <c r="H22" i="129"/>
  <c r="G22" i="129" s="1"/>
  <c r="H23" i="129"/>
  <c r="G23" i="129" s="1"/>
  <c r="H19" i="129"/>
  <c r="G19" i="129" s="1"/>
  <c r="H27" i="129"/>
  <c r="G27" i="129" s="1"/>
  <c r="H12" i="129"/>
  <c r="G12" i="129" s="1"/>
  <c r="H10" i="129"/>
  <c r="G10" i="129" s="1"/>
  <c r="H26" i="129"/>
  <c r="G26" i="129" s="1"/>
  <c r="H9" i="129"/>
  <c r="G9" i="129" s="1"/>
  <c r="H16" i="129"/>
  <c r="G16" i="129" s="1"/>
  <c r="H15" i="129"/>
  <c r="G15" i="129" s="1"/>
  <c r="H11" i="129"/>
  <c r="G11" i="129" s="1"/>
  <c r="H17" i="120"/>
  <c r="H19" i="119"/>
  <c r="H18" i="119"/>
  <c r="H17" i="119"/>
  <c r="S7" i="71"/>
  <c r="S12" i="71"/>
  <c r="S13" i="71"/>
  <c r="S15" i="71"/>
  <c r="S14" i="71"/>
  <c r="S16" i="71"/>
  <c r="S17" i="71"/>
  <c r="S18" i="71"/>
  <c r="S19" i="71"/>
  <c r="S20" i="71"/>
  <c r="S21" i="71"/>
  <c r="S22" i="71"/>
  <c r="S23" i="71"/>
  <c r="S24" i="71"/>
  <c r="S25" i="71"/>
  <c r="S26" i="71"/>
  <c r="S28" i="71"/>
  <c r="S29" i="71"/>
  <c r="S30" i="71"/>
  <c r="S27" i="71"/>
  <c r="S31" i="71"/>
  <c r="R12" i="71"/>
  <c r="AA9" i="1"/>
  <c r="AA8" i="1"/>
  <c r="AA10" i="1"/>
  <c r="AA6" i="1"/>
  <c r="AA11" i="1"/>
  <c r="AA13" i="1"/>
  <c r="AA12" i="1"/>
  <c r="AA15" i="1"/>
  <c r="AA14" i="1"/>
  <c r="AA16" i="1"/>
  <c r="AA17" i="1"/>
  <c r="AA18" i="1"/>
  <c r="AA19" i="1"/>
  <c r="AA20" i="1"/>
  <c r="AA22" i="1"/>
  <c r="AA23" i="1"/>
  <c r="AA21" i="1"/>
  <c r="AA24" i="1"/>
  <c r="AA25" i="1"/>
  <c r="AA7" i="1"/>
  <c r="V7" i="1"/>
  <c r="Z9" i="1"/>
  <c r="Z7" i="1"/>
  <c r="X7" i="1"/>
  <c r="W7" i="1"/>
  <c r="AC7" i="1"/>
  <c r="E17" i="118"/>
  <c r="E22" i="118"/>
  <c r="E21" i="118"/>
  <c r="E20" i="118"/>
  <c r="E19" i="118"/>
  <c r="E18" i="118"/>
  <c r="I18" i="118"/>
  <c r="I19" i="118"/>
  <c r="I20" i="118"/>
  <c r="I21" i="118"/>
  <c r="J21" i="118" s="1"/>
  <c r="I22" i="118"/>
  <c r="G22" i="118"/>
  <c r="G21" i="118"/>
  <c r="G20" i="118"/>
  <c r="G19" i="118"/>
  <c r="J19" i="118" s="1"/>
  <c r="G18" i="118"/>
  <c r="G17" i="118"/>
  <c r="C17" i="118"/>
  <c r="C22" i="118"/>
  <c r="C21" i="118"/>
  <c r="C20" i="118"/>
  <c r="C19" i="118"/>
  <c r="C18" i="118"/>
  <c r="I17" i="118"/>
  <c r="J17" i="118" s="1"/>
  <c r="T11" i="71"/>
  <c r="U12" i="71"/>
  <c r="U13" i="71"/>
  <c r="U15" i="71"/>
  <c r="U14" i="71"/>
  <c r="U16" i="71"/>
  <c r="U17" i="71"/>
  <c r="U18" i="71"/>
  <c r="U19" i="71"/>
  <c r="U20" i="71"/>
  <c r="U21" i="71"/>
  <c r="U22" i="71"/>
  <c r="U23" i="71"/>
  <c r="U24" i="71"/>
  <c r="U25" i="71"/>
  <c r="U26" i="71"/>
  <c r="U28" i="71"/>
  <c r="U29" i="71"/>
  <c r="U30" i="71"/>
  <c r="U27" i="71"/>
  <c r="U31" i="71"/>
  <c r="U7" i="71"/>
  <c r="U8" i="71" l="1"/>
  <c r="U10" i="71"/>
  <c r="S11" i="71"/>
  <c r="S10" i="71"/>
  <c r="U11" i="71"/>
  <c r="U9" i="71"/>
  <c r="J20" i="118"/>
  <c r="J18" i="118"/>
  <c r="J22" i="118"/>
  <c r="T8" i="71"/>
  <c r="T9" i="71"/>
  <c r="S8" i="71"/>
  <c r="S9" i="71"/>
  <c r="AC25" i="1" l="1"/>
  <c r="AC21" i="1"/>
  <c r="AC24" i="1"/>
  <c r="AC23" i="1"/>
  <c r="AC22" i="1"/>
  <c r="AC20" i="1"/>
  <c r="AC19" i="1"/>
  <c r="AC18" i="1"/>
  <c r="AC17" i="1"/>
  <c r="AC16" i="1"/>
  <c r="AC14" i="1"/>
  <c r="AC15" i="1"/>
  <c r="AC12" i="1"/>
  <c r="AC13" i="1"/>
  <c r="AC11" i="1"/>
  <c r="AC6" i="1"/>
  <c r="AC10" i="1"/>
  <c r="AC8" i="1"/>
  <c r="AC9" i="1"/>
  <c r="E31" i="117"/>
  <c r="C31" i="117"/>
  <c r="H31" i="117" s="1"/>
  <c r="E30" i="117"/>
  <c r="C30" i="117"/>
  <c r="E29" i="117"/>
  <c r="C29" i="117"/>
  <c r="E28" i="117"/>
  <c r="C28" i="117"/>
  <c r="H28" i="117" s="1"/>
  <c r="E27" i="117"/>
  <c r="C27" i="117"/>
  <c r="H27" i="117" s="1"/>
  <c r="E26" i="117"/>
  <c r="C26" i="117"/>
  <c r="H26" i="117" s="1"/>
  <c r="E25" i="117"/>
  <c r="C25" i="117"/>
  <c r="H25" i="117" s="1"/>
  <c r="E24" i="117"/>
  <c r="C24" i="117"/>
  <c r="H24" i="117" s="1"/>
  <c r="E23" i="117"/>
  <c r="H23" i="117" s="1"/>
  <c r="C23" i="117"/>
  <c r="E22" i="117"/>
  <c r="C22" i="117"/>
  <c r="H22" i="117" s="1"/>
  <c r="E21" i="117"/>
  <c r="C21" i="117"/>
  <c r="E20" i="117"/>
  <c r="C20" i="117"/>
  <c r="H20" i="117" s="1"/>
  <c r="E19" i="117"/>
  <c r="C19" i="117"/>
  <c r="H19" i="117" s="1"/>
  <c r="E18" i="117"/>
  <c r="C18" i="117"/>
  <c r="H18" i="117" s="1"/>
  <c r="E17" i="117"/>
  <c r="C17" i="117"/>
  <c r="H17" i="117" s="1"/>
  <c r="C31" i="106"/>
  <c r="E31" i="106"/>
  <c r="H31" i="106" s="1"/>
  <c r="E30" i="106"/>
  <c r="C30" i="106"/>
  <c r="H30" i="106" s="1"/>
  <c r="E29" i="106"/>
  <c r="C29" i="106"/>
  <c r="E28" i="106"/>
  <c r="C28" i="106"/>
  <c r="E27" i="106"/>
  <c r="C27" i="106"/>
  <c r="E26" i="106"/>
  <c r="C26" i="106"/>
  <c r="H26" i="106" s="1"/>
  <c r="E25" i="106"/>
  <c r="C25" i="106"/>
  <c r="E24" i="106"/>
  <c r="C24" i="106"/>
  <c r="E23" i="106"/>
  <c r="C23" i="106"/>
  <c r="H23" i="106" s="1"/>
  <c r="E22" i="106"/>
  <c r="C22" i="106"/>
  <c r="H22" i="106" s="1"/>
  <c r="E21" i="106"/>
  <c r="C21" i="106"/>
  <c r="E20" i="106"/>
  <c r="C20" i="106"/>
  <c r="E19" i="106"/>
  <c r="C19" i="106"/>
  <c r="G18" i="106"/>
  <c r="E18" i="106"/>
  <c r="C18" i="106"/>
  <c r="G17" i="106"/>
  <c r="E17" i="106"/>
  <c r="C17" i="106"/>
  <c r="Z25" i="1"/>
  <c r="Z21" i="1"/>
  <c r="Z24" i="1"/>
  <c r="Z23" i="1"/>
  <c r="Z22" i="1"/>
  <c r="Z20" i="1"/>
  <c r="Z19" i="1"/>
  <c r="Z18" i="1"/>
  <c r="Z17" i="1"/>
  <c r="Z16" i="1"/>
  <c r="Z14" i="1"/>
  <c r="Z15" i="1"/>
  <c r="Z12" i="1"/>
  <c r="Z13" i="1"/>
  <c r="Z11" i="1"/>
  <c r="Z6" i="1"/>
  <c r="Z10" i="1"/>
  <c r="Z8" i="1"/>
  <c r="R13" i="71"/>
  <c r="R15" i="71"/>
  <c r="R14" i="71"/>
  <c r="R16" i="71"/>
  <c r="R17" i="71"/>
  <c r="R20" i="71"/>
  <c r="R19" i="71"/>
  <c r="R21" i="71"/>
  <c r="R22" i="71"/>
  <c r="R23" i="71"/>
  <c r="R24" i="71"/>
  <c r="R18" i="71"/>
  <c r="R25" i="71"/>
  <c r="R26" i="71"/>
  <c r="R28" i="71"/>
  <c r="R29" i="71"/>
  <c r="R30" i="71"/>
  <c r="R27" i="71"/>
  <c r="R31" i="71"/>
  <c r="R7" i="71"/>
  <c r="G18" i="116"/>
  <c r="G17" i="116"/>
  <c r="G19" i="112"/>
  <c r="E18" i="116"/>
  <c r="E32" i="116"/>
  <c r="C32" i="116"/>
  <c r="H32" i="116" s="1"/>
  <c r="E31" i="116"/>
  <c r="C31" i="116"/>
  <c r="E30" i="116"/>
  <c r="C30" i="116"/>
  <c r="H30" i="116" s="1"/>
  <c r="E29" i="116"/>
  <c r="C29" i="116"/>
  <c r="E28" i="116"/>
  <c r="C28" i="116"/>
  <c r="H28" i="116" s="1"/>
  <c r="E27" i="116"/>
  <c r="C27" i="116"/>
  <c r="E26" i="116"/>
  <c r="C26" i="116"/>
  <c r="E25" i="116"/>
  <c r="C25" i="116"/>
  <c r="E24" i="116"/>
  <c r="C24" i="116"/>
  <c r="H24" i="116" s="1"/>
  <c r="E23" i="116"/>
  <c r="C23" i="116"/>
  <c r="E22" i="116"/>
  <c r="C22" i="116"/>
  <c r="E21" i="116"/>
  <c r="C21" i="116"/>
  <c r="E20" i="116"/>
  <c r="C20" i="116"/>
  <c r="H20" i="116" s="1"/>
  <c r="E19" i="116"/>
  <c r="C19" i="116"/>
  <c r="C18" i="116"/>
  <c r="H18" i="116" s="1"/>
  <c r="E17" i="116"/>
  <c r="C17" i="116"/>
  <c r="Y25" i="1"/>
  <c r="X25" i="1"/>
  <c r="W25" i="1"/>
  <c r="V25" i="1"/>
  <c r="U25" i="1"/>
  <c r="T25" i="1"/>
  <c r="S25" i="1"/>
  <c r="R25" i="1"/>
  <c r="Q25" i="1"/>
  <c r="P25" i="1"/>
  <c r="O25" i="1"/>
  <c r="N25" i="1"/>
  <c r="Y21" i="1"/>
  <c r="X21" i="1"/>
  <c r="W21" i="1"/>
  <c r="V21" i="1"/>
  <c r="U21" i="1"/>
  <c r="T21" i="1"/>
  <c r="S21" i="1"/>
  <c r="R21" i="1"/>
  <c r="Q21" i="1"/>
  <c r="P21" i="1"/>
  <c r="O21" i="1"/>
  <c r="N21" i="1"/>
  <c r="Y24" i="1"/>
  <c r="X24" i="1"/>
  <c r="W24" i="1"/>
  <c r="V24" i="1"/>
  <c r="U24" i="1"/>
  <c r="T24" i="1"/>
  <c r="S24" i="1"/>
  <c r="R24" i="1"/>
  <c r="Q24" i="1"/>
  <c r="P24" i="1"/>
  <c r="O24" i="1"/>
  <c r="N24" i="1"/>
  <c r="Y23" i="1"/>
  <c r="X23" i="1"/>
  <c r="W23" i="1"/>
  <c r="V23" i="1"/>
  <c r="U23" i="1"/>
  <c r="T23" i="1"/>
  <c r="S23" i="1"/>
  <c r="R23" i="1"/>
  <c r="Q23" i="1"/>
  <c r="P23" i="1"/>
  <c r="O23" i="1"/>
  <c r="N23" i="1"/>
  <c r="Y22" i="1"/>
  <c r="X22" i="1"/>
  <c r="W22" i="1"/>
  <c r="V22" i="1"/>
  <c r="U22" i="1"/>
  <c r="T22" i="1"/>
  <c r="S22" i="1"/>
  <c r="R22" i="1"/>
  <c r="Q22" i="1"/>
  <c r="P22" i="1"/>
  <c r="O22" i="1"/>
  <c r="N22" i="1"/>
  <c r="Y20" i="1"/>
  <c r="X20" i="1"/>
  <c r="W20" i="1"/>
  <c r="V20" i="1"/>
  <c r="U20" i="1"/>
  <c r="T20" i="1"/>
  <c r="S20" i="1"/>
  <c r="R20" i="1"/>
  <c r="Q20" i="1"/>
  <c r="P20" i="1"/>
  <c r="O20" i="1"/>
  <c r="N20" i="1"/>
  <c r="Y19" i="1"/>
  <c r="X19" i="1"/>
  <c r="W19" i="1"/>
  <c r="V19" i="1"/>
  <c r="U19" i="1"/>
  <c r="T19" i="1"/>
  <c r="S19" i="1"/>
  <c r="R19" i="1"/>
  <c r="Q19" i="1"/>
  <c r="P19" i="1"/>
  <c r="O19" i="1"/>
  <c r="N19" i="1"/>
  <c r="Y13" i="1"/>
  <c r="X13" i="1"/>
  <c r="W13" i="1"/>
  <c r="V13" i="1"/>
  <c r="U13" i="1"/>
  <c r="T13" i="1"/>
  <c r="S13" i="1"/>
  <c r="R13" i="1"/>
  <c r="Q13" i="1"/>
  <c r="P13" i="1"/>
  <c r="O13" i="1"/>
  <c r="N13" i="1"/>
  <c r="Y18" i="1"/>
  <c r="X18" i="1"/>
  <c r="W18" i="1"/>
  <c r="V18" i="1"/>
  <c r="U18" i="1"/>
  <c r="T18" i="1"/>
  <c r="S18" i="1"/>
  <c r="R18" i="1"/>
  <c r="Q18" i="1"/>
  <c r="P18" i="1"/>
  <c r="O18" i="1"/>
  <c r="N18" i="1"/>
  <c r="Y17" i="1"/>
  <c r="X17" i="1"/>
  <c r="W17" i="1"/>
  <c r="V17" i="1"/>
  <c r="U17" i="1"/>
  <c r="T17" i="1"/>
  <c r="S17" i="1"/>
  <c r="R17" i="1"/>
  <c r="Q17" i="1"/>
  <c r="P17" i="1"/>
  <c r="O17" i="1"/>
  <c r="N17" i="1"/>
  <c r="Y16" i="1"/>
  <c r="X16" i="1"/>
  <c r="W16" i="1"/>
  <c r="V16" i="1"/>
  <c r="U16" i="1"/>
  <c r="T16" i="1"/>
  <c r="S16" i="1"/>
  <c r="R16" i="1"/>
  <c r="Q16" i="1"/>
  <c r="P16" i="1"/>
  <c r="O16" i="1"/>
  <c r="N16" i="1"/>
  <c r="Y14" i="1"/>
  <c r="X14" i="1"/>
  <c r="W14" i="1"/>
  <c r="V14" i="1"/>
  <c r="U14" i="1"/>
  <c r="T14" i="1"/>
  <c r="S14" i="1"/>
  <c r="R14" i="1"/>
  <c r="Q14" i="1"/>
  <c r="P14" i="1"/>
  <c r="O14" i="1"/>
  <c r="N14" i="1"/>
  <c r="Y12" i="1"/>
  <c r="X12" i="1"/>
  <c r="W12" i="1"/>
  <c r="V12" i="1"/>
  <c r="U12" i="1"/>
  <c r="T12" i="1"/>
  <c r="S12" i="1"/>
  <c r="R12" i="1"/>
  <c r="Q12" i="1"/>
  <c r="P12" i="1"/>
  <c r="O12" i="1"/>
  <c r="N12" i="1"/>
  <c r="Y15" i="1"/>
  <c r="X15" i="1"/>
  <c r="W15" i="1"/>
  <c r="V15" i="1"/>
  <c r="U15" i="1"/>
  <c r="T15" i="1"/>
  <c r="S15" i="1"/>
  <c r="R15" i="1"/>
  <c r="Q15" i="1"/>
  <c r="P15" i="1"/>
  <c r="O15" i="1"/>
  <c r="N15" i="1"/>
  <c r="Y11" i="1"/>
  <c r="X11" i="1"/>
  <c r="W11" i="1"/>
  <c r="V11" i="1"/>
  <c r="U11" i="1"/>
  <c r="T11" i="1"/>
  <c r="S11" i="1"/>
  <c r="R11" i="1"/>
  <c r="Q11" i="1"/>
  <c r="P11" i="1"/>
  <c r="O11" i="1"/>
  <c r="N11" i="1"/>
  <c r="Y6" i="1"/>
  <c r="X6" i="1"/>
  <c r="W6" i="1"/>
  <c r="V6" i="1"/>
  <c r="U6" i="1"/>
  <c r="T6" i="1"/>
  <c r="S6" i="1"/>
  <c r="R6" i="1"/>
  <c r="Q6" i="1"/>
  <c r="P6" i="1"/>
  <c r="O6" i="1"/>
  <c r="N6" i="1"/>
  <c r="Y10" i="1"/>
  <c r="X10" i="1"/>
  <c r="W10" i="1"/>
  <c r="V10" i="1"/>
  <c r="U10" i="1"/>
  <c r="T10" i="1"/>
  <c r="S10" i="1"/>
  <c r="R10" i="1"/>
  <c r="Q10" i="1"/>
  <c r="P10" i="1"/>
  <c r="O10" i="1"/>
  <c r="N10" i="1"/>
  <c r="Y8" i="1"/>
  <c r="X8" i="1"/>
  <c r="W8" i="1"/>
  <c r="V8" i="1"/>
  <c r="U8" i="1"/>
  <c r="T8" i="1"/>
  <c r="S8" i="1"/>
  <c r="R8" i="1"/>
  <c r="Q8" i="1"/>
  <c r="P8" i="1"/>
  <c r="O8" i="1"/>
  <c r="N8" i="1"/>
  <c r="Y9" i="1"/>
  <c r="X9" i="1"/>
  <c r="W9" i="1"/>
  <c r="V9" i="1"/>
  <c r="U9" i="1"/>
  <c r="T9" i="1"/>
  <c r="S9" i="1"/>
  <c r="R9" i="1"/>
  <c r="Q9" i="1"/>
  <c r="P9" i="1"/>
  <c r="O9" i="1"/>
  <c r="N9" i="1"/>
  <c r="Y7" i="1"/>
  <c r="R11" i="71" l="1"/>
  <c r="R10" i="71"/>
  <c r="I6" i="1"/>
  <c r="K6" i="1"/>
  <c r="J6" i="1"/>
  <c r="K15" i="1"/>
  <c r="J15" i="1"/>
  <c r="I15" i="1"/>
  <c r="I14" i="1"/>
  <c r="J14" i="1"/>
  <c r="K14" i="1"/>
  <c r="I20" i="1"/>
  <c r="J20" i="1"/>
  <c r="K20" i="1"/>
  <c r="I13" i="1"/>
  <c r="K13" i="1"/>
  <c r="J13" i="1"/>
  <c r="I11" i="1"/>
  <c r="K11" i="1"/>
  <c r="J11" i="1"/>
  <c r="J16" i="1"/>
  <c r="I16" i="1"/>
  <c r="K16" i="1"/>
  <c r="J18" i="1"/>
  <c r="I18" i="1"/>
  <c r="K18" i="1"/>
  <c r="I19" i="1"/>
  <c r="K19" i="1"/>
  <c r="J19" i="1"/>
  <c r="I22" i="1"/>
  <c r="J22" i="1"/>
  <c r="K22" i="1"/>
  <c r="I24" i="1"/>
  <c r="J24" i="1"/>
  <c r="J25" i="1"/>
  <c r="K25" i="1"/>
  <c r="I25" i="1"/>
  <c r="I9" i="1"/>
  <c r="J9" i="1"/>
  <c r="K9" i="1"/>
  <c r="J10" i="1"/>
  <c r="I10" i="1"/>
  <c r="K10" i="1"/>
  <c r="J8" i="1"/>
  <c r="K8" i="1"/>
  <c r="I8" i="1"/>
  <c r="I17" i="1"/>
  <c r="J17" i="1"/>
  <c r="K17" i="1"/>
  <c r="K23" i="1"/>
  <c r="J23" i="1"/>
  <c r="I23" i="1"/>
  <c r="I21" i="1"/>
  <c r="K21" i="1"/>
  <c r="J21" i="1"/>
  <c r="I12" i="1"/>
  <c r="J12" i="1"/>
  <c r="K12" i="1"/>
  <c r="H30" i="117"/>
  <c r="H29" i="117"/>
  <c r="H21" i="117"/>
  <c r="H19" i="106"/>
  <c r="H21" i="106"/>
  <c r="H18" i="106"/>
  <c r="H25" i="106"/>
  <c r="H27" i="106"/>
  <c r="H17" i="106"/>
  <c r="H20" i="106"/>
  <c r="H24" i="106"/>
  <c r="H28" i="106"/>
  <c r="H29" i="106"/>
  <c r="R8" i="71"/>
  <c r="R9" i="71"/>
  <c r="H21" i="116"/>
  <c r="H23" i="116"/>
  <c r="H29" i="116"/>
  <c r="H27" i="116"/>
  <c r="H31" i="116"/>
  <c r="H22" i="116"/>
  <c r="H19" i="116"/>
  <c r="H17" i="116"/>
  <c r="H25" i="116"/>
  <c r="H26" i="116"/>
  <c r="M12" i="71"/>
  <c r="M31" i="71"/>
  <c r="M27" i="71"/>
  <c r="M30" i="71"/>
  <c r="M29" i="71"/>
  <c r="M28" i="71"/>
  <c r="M26" i="71"/>
  <c r="M25" i="71"/>
  <c r="M18" i="71"/>
  <c r="M24" i="71"/>
  <c r="M23" i="71"/>
  <c r="M22" i="71"/>
  <c r="M21" i="71"/>
  <c r="M19" i="71"/>
  <c r="M20" i="71"/>
  <c r="M17" i="71"/>
  <c r="M16" i="71"/>
  <c r="M14" i="71"/>
  <c r="M15" i="71"/>
  <c r="M13" i="71"/>
  <c r="M7" i="71"/>
  <c r="M10" i="71" s="1"/>
  <c r="L7" i="71"/>
  <c r="L31" i="71"/>
  <c r="L27" i="71"/>
  <c r="L30" i="71"/>
  <c r="L29" i="71"/>
  <c r="L28" i="71"/>
  <c r="L26" i="71"/>
  <c r="L25" i="71"/>
  <c r="L18" i="71"/>
  <c r="L24" i="71"/>
  <c r="L23" i="71"/>
  <c r="L22" i="71"/>
  <c r="L21" i="71"/>
  <c r="L19" i="71"/>
  <c r="L20" i="71"/>
  <c r="L17" i="71"/>
  <c r="L16" i="71"/>
  <c r="L14" i="71"/>
  <c r="L15" i="71"/>
  <c r="L13" i="71"/>
  <c r="L12" i="71"/>
  <c r="Q13" i="71"/>
  <c r="Q15" i="71"/>
  <c r="Q14" i="71"/>
  <c r="Q16" i="71"/>
  <c r="Q17" i="71"/>
  <c r="Q20" i="71"/>
  <c r="Q19" i="71"/>
  <c r="Q21" i="71"/>
  <c r="Q22" i="71"/>
  <c r="Q23" i="71"/>
  <c r="Q24" i="71"/>
  <c r="Q18" i="71"/>
  <c r="Q25" i="71"/>
  <c r="Q26" i="71"/>
  <c r="Q28" i="71"/>
  <c r="Q29" i="71"/>
  <c r="Q30" i="71"/>
  <c r="Q27" i="71"/>
  <c r="Q31" i="71"/>
  <c r="Q12" i="71"/>
  <c r="P13" i="71"/>
  <c r="P15" i="71"/>
  <c r="P14" i="71"/>
  <c r="P16" i="71"/>
  <c r="P17" i="71"/>
  <c r="P20" i="71"/>
  <c r="P19" i="71"/>
  <c r="P21" i="71"/>
  <c r="P22" i="71"/>
  <c r="P23" i="71"/>
  <c r="P24" i="71"/>
  <c r="P18" i="71"/>
  <c r="P25" i="71"/>
  <c r="P26" i="71"/>
  <c r="P28" i="71"/>
  <c r="P29" i="71"/>
  <c r="P30" i="71"/>
  <c r="P27" i="71"/>
  <c r="P31" i="71"/>
  <c r="P12" i="71"/>
  <c r="Q7" i="71"/>
  <c r="P7" i="71"/>
  <c r="E18" i="114"/>
  <c r="H18" i="114"/>
  <c r="G17" i="114"/>
  <c r="E17" i="114"/>
  <c r="C17" i="114"/>
  <c r="G18" i="114"/>
  <c r="C18" i="114"/>
  <c r="P11" i="71" l="1"/>
  <c r="P10" i="71"/>
  <c r="Q9" i="71"/>
  <c r="Q10" i="71"/>
  <c r="L11" i="71"/>
  <c r="L10" i="71"/>
  <c r="L9" i="71"/>
  <c r="L25" i="1"/>
  <c r="P8" i="71"/>
  <c r="P9" i="71"/>
  <c r="L8" i="71"/>
  <c r="Q8" i="71"/>
  <c r="Q11" i="71"/>
  <c r="H17" i="114"/>
  <c r="G17" i="113"/>
  <c r="E17" i="113"/>
  <c r="C17" i="113"/>
  <c r="H17" i="113" s="1"/>
  <c r="H18" i="113"/>
  <c r="G18" i="113"/>
  <c r="E18" i="113"/>
  <c r="C18" i="113"/>
  <c r="O7" i="71"/>
  <c r="O13" i="71"/>
  <c r="O15" i="71"/>
  <c r="O14" i="71"/>
  <c r="O16" i="71"/>
  <c r="O19" i="71"/>
  <c r="O17" i="71"/>
  <c r="O20" i="71"/>
  <c r="O22" i="71"/>
  <c r="O21" i="71"/>
  <c r="O23" i="71"/>
  <c r="O24" i="71"/>
  <c r="O25" i="71"/>
  <c r="O26" i="71"/>
  <c r="O18" i="71"/>
  <c r="O28" i="71"/>
  <c r="O30" i="71"/>
  <c r="O29" i="71"/>
  <c r="O27" i="71"/>
  <c r="O31" i="71"/>
  <c r="O12" i="71"/>
  <c r="E31" i="112"/>
  <c r="C31" i="112"/>
  <c r="E30" i="112"/>
  <c r="C30" i="112"/>
  <c r="E29" i="112"/>
  <c r="C29" i="112"/>
  <c r="E28" i="112"/>
  <c r="C28" i="112"/>
  <c r="E27" i="112"/>
  <c r="C27" i="112"/>
  <c r="E26" i="112"/>
  <c r="C26" i="112"/>
  <c r="E25" i="112"/>
  <c r="C25" i="112"/>
  <c r="E24" i="112"/>
  <c r="C24" i="112"/>
  <c r="E23" i="112"/>
  <c r="C23" i="112"/>
  <c r="E22" i="112"/>
  <c r="C22" i="112"/>
  <c r="E21" i="112"/>
  <c r="C21" i="112"/>
  <c r="E20" i="112"/>
  <c r="C20" i="112"/>
  <c r="E19" i="112"/>
  <c r="C19" i="112"/>
  <c r="H19" i="112" s="1"/>
  <c r="G18" i="112"/>
  <c r="E18" i="112"/>
  <c r="C18" i="112"/>
  <c r="G17" i="112"/>
  <c r="E17" i="112"/>
  <c r="C17" i="112"/>
  <c r="N13" i="71"/>
  <c r="N15" i="71"/>
  <c r="N14" i="71"/>
  <c r="N16" i="71"/>
  <c r="N19" i="71"/>
  <c r="N17" i="71"/>
  <c r="N18" i="71"/>
  <c r="N22" i="71"/>
  <c r="N28" i="71"/>
  <c r="N20" i="71"/>
  <c r="N21" i="71"/>
  <c r="N23" i="71"/>
  <c r="N24" i="71"/>
  <c r="N30" i="71"/>
  <c r="N25" i="71"/>
  <c r="N26" i="71"/>
  <c r="N29" i="71"/>
  <c r="N27" i="71"/>
  <c r="N31" i="71"/>
  <c r="N12" i="71"/>
  <c r="N7" i="71"/>
  <c r="U7" i="1"/>
  <c r="G18" i="110"/>
  <c r="E21" i="110"/>
  <c r="C20" i="110"/>
  <c r="E20" i="110"/>
  <c r="E20" i="107"/>
  <c r="H17" i="107"/>
  <c r="H21" i="107"/>
  <c r="H19" i="110"/>
  <c r="H21" i="110"/>
  <c r="G19" i="110"/>
  <c r="G18" i="107"/>
  <c r="G17" i="110"/>
  <c r="E31" i="110"/>
  <c r="C31" i="110"/>
  <c r="E30" i="110"/>
  <c r="C30" i="110"/>
  <c r="E29" i="110"/>
  <c r="C29" i="110"/>
  <c r="H29" i="110" s="1"/>
  <c r="E28" i="110"/>
  <c r="C28" i="110"/>
  <c r="E27" i="110"/>
  <c r="C27" i="110"/>
  <c r="H27" i="110" s="1"/>
  <c r="E26" i="110"/>
  <c r="C26" i="110"/>
  <c r="E25" i="110"/>
  <c r="C25" i="110"/>
  <c r="H25" i="110" s="1"/>
  <c r="E24" i="110"/>
  <c r="C24" i="110"/>
  <c r="E23" i="110"/>
  <c r="C23" i="110"/>
  <c r="H23" i="110" s="1"/>
  <c r="E22" i="110"/>
  <c r="C22" i="110"/>
  <c r="C21" i="110"/>
  <c r="E19" i="110"/>
  <c r="C19" i="110"/>
  <c r="E18" i="110"/>
  <c r="C18" i="110"/>
  <c r="E17" i="110"/>
  <c r="H17" i="110" s="1"/>
  <c r="C17" i="110"/>
  <c r="M8" i="71"/>
  <c r="M9" i="71"/>
  <c r="T7" i="1"/>
  <c r="N8" i="71" l="1"/>
  <c r="N10" i="71"/>
  <c r="O9" i="71"/>
  <c r="O10" i="71"/>
  <c r="N11" i="71"/>
  <c r="N9" i="71"/>
  <c r="O8" i="71"/>
  <c r="O11" i="71"/>
  <c r="M11" i="71"/>
  <c r="H29" i="112"/>
  <c r="H21" i="112"/>
  <c r="H30" i="112"/>
  <c r="H17" i="112"/>
  <c r="H18" i="112"/>
  <c r="H23" i="112"/>
  <c r="H27" i="112"/>
  <c r="H31" i="112"/>
  <c r="H20" i="112"/>
  <c r="H22" i="112"/>
  <c r="H24" i="112"/>
  <c r="H26" i="112"/>
  <c r="H28" i="112"/>
  <c r="H25" i="112"/>
  <c r="H18" i="110"/>
  <c r="H22" i="110"/>
  <c r="H28" i="110"/>
  <c r="H30" i="110"/>
  <c r="H26" i="110"/>
  <c r="H24" i="110"/>
  <c r="H20" i="110"/>
  <c r="H31" i="110"/>
  <c r="G20" i="109"/>
  <c r="G19" i="109"/>
  <c r="G18" i="109"/>
  <c r="G17" i="109"/>
  <c r="E17" i="109"/>
  <c r="S7" i="1"/>
  <c r="E19" i="109"/>
  <c r="C19" i="109"/>
  <c r="H19" i="109" s="1"/>
  <c r="E18" i="109"/>
  <c r="C18" i="109"/>
  <c r="E20" i="109"/>
  <c r="C20" i="109"/>
  <c r="C17" i="109"/>
  <c r="E21" i="108"/>
  <c r="C22" i="108"/>
  <c r="C21" i="108"/>
  <c r="C20" i="108"/>
  <c r="C19" i="108"/>
  <c r="C18" i="108"/>
  <c r="E22" i="108"/>
  <c r="H22" i="108" s="1"/>
  <c r="H21" i="108"/>
  <c r="E20" i="108"/>
  <c r="H19" i="108"/>
  <c r="E19" i="108"/>
  <c r="E18" i="108"/>
  <c r="G17" i="108"/>
  <c r="E17" i="108"/>
  <c r="C17" i="108"/>
  <c r="H17" i="109" l="1"/>
  <c r="H20" i="109"/>
  <c r="H18" i="109"/>
  <c r="H18" i="108"/>
  <c r="H20" i="108"/>
  <c r="H17" i="108"/>
  <c r="K27" i="71" l="1"/>
  <c r="K29" i="71"/>
  <c r="K19" i="71"/>
  <c r="K26" i="71"/>
  <c r="K25" i="71"/>
  <c r="K30" i="71"/>
  <c r="K24" i="71"/>
  <c r="K23" i="71"/>
  <c r="K21" i="71"/>
  <c r="K20" i="71"/>
  <c r="K28" i="71"/>
  <c r="K22" i="71"/>
  <c r="K18" i="71"/>
  <c r="K17" i="71"/>
  <c r="K15" i="71"/>
  <c r="K14" i="71"/>
  <c r="K16" i="71"/>
  <c r="K12" i="71"/>
  <c r="K13" i="71"/>
  <c r="K8" i="71"/>
  <c r="K31" i="71"/>
  <c r="R7" i="1"/>
  <c r="G19" i="107"/>
  <c r="G17" i="107"/>
  <c r="E32" i="107"/>
  <c r="E31" i="107"/>
  <c r="E30" i="107"/>
  <c r="H30" i="107" s="1"/>
  <c r="E29" i="107"/>
  <c r="H29" i="107" s="1"/>
  <c r="E28" i="107"/>
  <c r="E27" i="107"/>
  <c r="E26" i="107"/>
  <c r="H26" i="107" s="1"/>
  <c r="E25" i="107"/>
  <c r="E24" i="107"/>
  <c r="E23" i="107"/>
  <c r="E22" i="107"/>
  <c r="E21" i="107"/>
  <c r="H20" i="107"/>
  <c r="E19" i="107"/>
  <c r="C31" i="107"/>
  <c r="H31" i="107" s="1"/>
  <c r="C32" i="107"/>
  <c r="H32" i="107"/>
  <c r="C30" i="107"/>
  <c r="C29" i="107"/>
  <c r="C28" i="107"/>
  <c r="C27" i="107"/>
  <c r="C26" i="107"/>
  <c r="C25" i="107"/>
  <c r="C24" i="107"/>
  <c r="H24" i="107" s="1"/>
  <c r="C23" i="107"/>
  <c r="H23" i="107" s="1"/>
  <c r="H22" i="107"/>
  <c r="H19" i="107"/>
  <c r="C22" i="107"/>
  <c r="C21" i="107"/>
  <c r="C20" i="107"/>
  <c r="C19" i="107"/>
  <c r="E18" i="107"/>
  <c r="H18" i="107" s="1"/>
  <c r="C18" i="107"/>
  <c r="E17" i="107"/>
  <c r="C17" i="107"/>
  <c r="J17" i="71"/>
  <c r="I17" i="71"/>
  <c r="H17" i="71"/>
  <c r="J15" i="71"/>
  <c r="I15" i="71"/>
  <c r="H15" i="71"/>
  <c r="J14" i="71"/>
  <c r="I14" i="71"/>
  <c r="H14" i="71"/>
  <c r="J16" i="71"/>
  <c r="I16" i="71"/>
  <c r="H16" i="71"/>
  <c r="J12" i="71"/>
  <c r="I12" i="71"/>
  <c r="H12" i="71"/>
  <c r="J13" i="71"/>
  <c r="H13" i="71"/>
  <c r="J7" i="71"/>
  <c r="J10" i="71" s="1"/>
  <c r="H7" i="71"/>
  <c r="I7" i="71"/>
  <c r="H31" i="71"/>
  <c r="H27" i="71"/>
  <c r="H29" i="71"/>
  <c r="H19" i="71"/>
  <c r="H26" i="71"/>
  <c r="H25" i="71"/>
  <c r="H30" i="71"/>
  <c r="H24" i="71"/>
  <c r="H23" i="71"/>
  <c r="H21" i="71"/>
  <c r="H20" i="71"/>
  <c r="H28" i="71"/>
  <c r="H22" i="71"/>
  <c r="H18" i="71"/>
  <c r="I31" i="71"/>
  <c r="I27" i="71"/>
  <c r="I29" i="71"/>
  <c r="I19" i="71"/>
  <c r="I26" i="71"/>
  <c r="I25" i="71"/>
  <c r="I30" i="71"/>
  <c r="I24" i="71"/>
  <c r="I23" i="71"/>
  <c r="I21" i="71"/>
  <c r="I20" i="71"/>
  <c r="I28" i="71"/>
  <c r="I22" i="71"/>
  <c r="I18" i="71"/>
  <c r="I13" i="71"/>
  <c r="P7" i="1"/>
  <c r="O7" i="1"/>
  <c r="N7" i="1"/>
  <c r="G18" i="105"/>
  <c r="E18" i="105"/>
  <c r="C18" i="105"/>
  <c r="G17" i="105"/>
  <c r="E17" i="105"/>
  <c r="C17" i="105"/>
  <c r="H11" i="71" l="1"/>
  <c r="H10" i="71"/>
  <c r="I11" i="71"/>
  <c r="I10" i="71"/>
  <c r="H8" i="71"/>
  <c r="K9" i="71"/>
  <c r="K11" i="71"/>
  <c r="H25" i="107"/>
  <c r="H27" i="107"/>
  <c r="H28" i="107"/>
  <c r="I8" i="71"/>
  <c r="H9" i="71"/>
  <c r="I9" i="71"/>
  <c r="H18" i="105"/>
  <c r="H17" i="105"/>
  <c r="Q7" i="1" s="1"/>
  <c r="K7" i="1" s="1"/>
  <c r="I7" i="1" l="1"/>
  <c r="J7" i="1"/>
  <c r="L12" i="1"/>
  <c r="L15" i="1"/>
  <c r="L16" i="1"/>
  <c r="L17" i="1"/>
  <c r="L18" i="1"/>
  <c r="L22" i="1"/>
  <c r="L23" i="1"/>
  <c r="L20" i="1"/>
  <c r="L19" i="1"/>
  <c r="L14" i="1"/>
  <c r="L21" i="1"/>
  <c r="L13" i="1"/>
  <c r="L11" i="1"/>
  <c r="H22" i="104"/>
  <c r="G22" i="104"/>
  <c r="I21" i="104"/>
  <c r="H21" i="104"/>
  <c r="G21" i="104"/>
  <c r="E21" i="104"/>
  <c r="C21" i="104"/>
  <c r="H20" i="104"/>
  <c r="G20" i="104"/>
  <c r="E20" i="104"/>
  <c r="C20" i="104"/>
  <c r="H19" i="104"/>
  <c r="G19" i="104"/>
  <c r="E19" i="104"/>
  <c r="C19" i="104"/>
  <c r="H18" i="104"/>
  <c r="G18" i="104"/>
  <c r="E18" i="104"/>
  <c r="C18" i="104"/>
  <c r="I17" i="104"/>
  <c r="H17" i="104"/>
  <c r="G17" i="104"/>
  <c r="E17" i="104"/>
  <c r="C17" i="104"/>
  <c r="L7" i="1" l="1"/>
  <c r="E19" i="4"/>
  <c r="C19" i="4"/>
  <c r="H19" i="4"/>
  <c r="G18" i="103"/>
  <c r="E18" i="103"/>
  <c r="C18" i="103"/>
  <c r="G17" i="103"/>
  <c r="E17" i="103"/>
  <c r="C17" i="103"/>
  <c r="H18" i="103" l="1"/>
  <c r="H17" i="103"/>
  <c r="G17" i="4"/>
  <c r="E22" i="4"/>
  <c r="E20" i="4"/>
  <c r="E18" i="4"/>
  <c r="H18" i="4" s="1"/>
  <c r="E17" i="4"/>
  <c r="H17" i="4" s="1"/>
  <c r="C22" i="4"/>
  <c r="C21" i="4"/>
  <c r="H21" i="4" s="1"/>
  <c r="C20" i="4"/>
  <c r="C17" i="4"/>
  <c r="L24" i="1" l="1"/>
  <c r="H20" i="4"/>
  <c r="H22" i="4"/>
  <c r="J31" i="71" l="1"/>
  <c r="J27" i="71"/>
  <c r="J29" i="71" l="1"/>
  <c r="J19" i="71"/>
  <c r="J26" i="71"/>
  <c r="J25" i="71"/>
  <c r="J30" i="71"/>
  <c r="J24" i="71"/>
  <c r="J23" i="71"/>
  <c r="J21" i="71"/>
  <c r="J20" i="71"/>
  <c r="J28" i="71"/>
  <c r="J22" i="71"/>
  <c r="J18" i="71"/>
  <c r="G7" i="71"/>
  <c r="G10" i="71" s="1"/>
  <c r="G9" i="71" l="1"/>
  <c r="G8" i="71"/>
  <c r="G11" i="71"/>
  <c r="J11" i="71"/>
  <c r="J8" i="71"/>
  <c r="J9" i="71"/>
  <c r="L8" i="1" l="1"/>
  <c r="L9" i="1"/>
  <c r="L6" i="1"/>
  <c r="L10" i="1"/>
  <c r="H7" i="1" l="1"/>
  <c r="G7" i="1" s="1"/>
  <c r="H9" i="1"/>
  <c r="G9" i="1" s="1"/>
  <c r="H11" i="1"/>
  <c r="G11" i="1" s="1"/>
  <c r="F17" i="71" s="1"/>
  <c r="H16" i="1"/>
  <c r="G16" i="1" s="1"/>
  <c r="F22" i="71" s="1"/>
  <c r="H19" i="1"/>
  <c r="G19" i="1" s="1"/>
  <c r="F25" i="71" s="1"/>
  <c r="H24" i="1"/>
  <c r="G24" i="1" s="1"/>
  <c r="F30" i="71" s="1"/>
  <c r="H6" i="1"/>
  <c r="G6" i="1" s="1"/>
  <c r="H14" i="1"/>
  <c r="G14" i="1" s="1"/>
  <c r="H8" i="1"/>
  <c r="G8" i="1" s="1"/>
  <c r="H15" i="1"/>
  <c r="G15" i="1" s="1"/>
  <c r="H17" i="1"/>
  <c r="G17" i="1" s="1"/>
  <c r="F23" i="71" s="1"/>
  <c r="H20" i="1"/>
  <c r="G20" i="1" s="1"/>
  <c r="F26" i="71" s="1"/>
  <c r="H21" i="1"/>
  <c r="G21" i="1" s="1"/>
  <c r="F27" i="71" s="1"/>
  <c r="H23" i="1"/>
  <c r="G23" i="1" s="1"/>
  <c r="F29" i="71" s="1"/>
  <c r="H10" i="1"/>
  <c r="G10" i="1" s="1"/>
  <c r="H12" i="1"/>
  <c r="G12" i="1" s="1"/>
  <c r="H18" i="1"/>
  <c r="G18" i="1" s="1"/>
  <c r="F24" i="71" s="1"/>
  <c r="H22" i="1"/>
  <c r="G22" i="1" s="1"/>
  <c r="F28" i="71" s="1"/>
  <c r="H25" i="1"/>
  <c r="G25" i="1" s="1"/>
  <c r="F31" i="71" s="1"/>
  <c r="H13" i="1"/>
  <c r="G13" i="1" s="1"/>
  <c r="F18" i="71" s="1"/>
  <c r="F12" i="71" l="1"/>
  <c r="F15" i="71"/>
  <c r="F20" i="71"/>
  <c r="F14" i="71"/>
  <c r="F16" i="71"/>
  <c r="F19" i="71"/>
  <c r="F13" i="71"/>
  <c r="F21" i="7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 Budd</author>
  </authors>
  <commentList>
    <comment ref="AK12" authorId="0" shapeId="0" xr:uid="{D25BB1AB-5AEE-354B-96B8-9873ABFF4B99}">
      <text>
        <r>
          <rPr>
            <sz val="10"/>
            <color rgb="FF000000"/>
            <rFont val="Tahoma"/>
            <family val="2"/>
          </rPr>
          <t xml:space="preserve">NOTE: Athlete did not win a dual match.
</t>
        </r>
      </text>
    </comment>
    <comment ref="AK13" authorId="0" shapeId="0" xr:uid="{771D097C-BE00-1D49-BA82-AEB311A6B6E4}">
      <text>
        <r>
          <rPr>
            <sz val="10"/>
            <color rgb="FF000000"/>
            <rFont val="Helvetica Neue"/>
            <family val="2"/>
          </rPr>
          <t>NOTE: Athlete did not win a dual match.</t>
        </r>
      </text>
    </comment>
  </commentList>
</comments>
</file>

<file path=xl/sharedStrings.xml><?xml version="1.0" encoding="utf-8"?>
<sst xmlns="http://schemas.openxmlformats.org/spreadsheetml/2006/main" count="1565" uniqueCount="214">
  <si>
    <t>Location:</t>
  </si>
  <si>
    <t>Finals</t>
  </si>
  <si>
    <t>Rank</t>
  </si>
  <si>
    <t>RPA</t>
  </si>
  <si>
    <t>Score</t>
  </si>
  <si>
    <t>RPA 2</t>
  </si>
  <si>
    <t>RPA 1</t>
  </si>
  <si>
    <t xml:space="preserve">SUM OF </t>
  </si>
  <si>
    <t>TOP 3 RPA</t>
  </si>
  <si>
    <t>ATHLETE</t>
  </si>
  <si>
    <t>Competition:</t>
  </si>
  <si>
    <t>Round:</t>
  </si>
  <si>
    <t>Date:</t>
  </si>
  <si>
    <t>Hi Score:</t>
  </si>
  <si>
    <t>Weighting:</t>
  </si>
  <si>
    <t>Gender:</t>
  </si>
  <si>
    <t>BEST</t>
  </si>
  <si>
    <t>EVENT</t>
  </si>
  <si>
    <t>TOP</t>
  </si>
  <si>
    <t>RPA 3</t>
  </si>
  <si>
    <t>FINISH ORDER</t>
  </si>
  <si>
    <t xml:space="preserve"> # skiers</t>
  </si>
  <si>
    <t>Finish Order</t>
  </si>
  <si>
    <t xml:space="preserve">Overall # </t>
  </si>
  <si>
    <t>Competitors</t>
  </si>
  <si>
    <t>Order</t>
  </si>
  <si>
    <t>RANK</t>
  </si>
  <si>
    <t>Event Name</t>
  </si>
  <si>
    <t>Location</t>
  </si>
  <si>
    <t>Date</t>
  </si>
  <si>
    <t>Discipline</t>
  </si>
  <si>
    <t>Event/Discipline:</t>
  </si>
  <si>
    <t xml:space="preserve">EVENT RATING POINT AVERAGE (RPA) </t>
  </si>
  <si>
    <t>GENDER</t>
  </si>
  <si>
    <t>Age Category</t>
  </si>
  <si>
    <t>Club/Team</t>
  </si>
  <si>
    <t>FREESTYLE  ONTARIO</t>
  </si>
  <si>
    <t xml:space="preserve">FREESTYLE ONTARIO </t>
  </si>
  <si>
    <t>Female</t>
  </si>
  <si>
    <t>MO</t>
  </si>
  <si>
    <t>U18</t>
  </si>
  <si>
    <t>Apex</t>
  </si>
  <si>
    <t>U16</t>
  </si>
  <si>
    <t>F</t>
  </si>
  <si>
    <t xml:space="preserve">ELLIOT,Chelsea </t>
  </si>
  <si>
    <t xml:space="preserve">UNG,Danielle </t>
  </si>
  <si>
    <t xml:space="preserve">MATSUDA,Lia </t>
  </si>
  <si>
    <t xml:space="preserve">LOEWEN,Aria </t>
  </si>
  <si>
    <t>CMA</t>
  </si>
  <si>
    <t xml:space="preserve">RIDGEWAY,Quinn </t>
  </si>
  <si>
    <t>ONTARIO TEAM / Caledon</t>
  </si>
  <si>
    <t>75th percentile</t>
  </si>
  <si>
    <t>50th percentile</t>
  </si>
  <si>
    <t>25th percentile</t>
  </si>
  <si>
    <t>FIS Apex Classic</t>
  </si>
  <si>
    <t>Apex BC</t>
  </si>
  <si>
    <t>2023 ONTARIO RANKINGS</t>
  </si>
  <si>
    <t>2023 Ontario Rankings - Moguls</t>
  </si>
  <si>
    <t>YOB</t>
  </si>
  <si>
    <t>U20</t>
  </si>
  <si>
    <t>FIS</t>
  </si>
  <si>
    <t>Qualification 2</t>
  </si>
  <si>
    <t>Qualification 1</t>
  </si>
  <si>
    <t>DNF</t>
  </si>
  <si>
    <t>FO License</t>
  </si>
  <si>
    <t>VICKERS,Abigail</t>
  </si>
  <si>
    <t>DNS</t>
  </si>
  <si>
    <t>NorAm</t>
  </si>
  <si>
    <t>Qualification</t>
  </si>
  <si>
    <t>Final 1</t>
  </si>
  <si>
    <t>Final 2</t>
  </si>
  <si>
    <t>DM</t>
  </si>
  <si>
    <t>Beaver Valley Ski Club</t>
  </si>
  <si>
    <t>Timber Tour</t>
  </si>
  <si>
    <t>KENNEDY,Tatum</t>
  </si>
  <si>
    <t>TURNAU,Marieke</t>
  </si>
  <si>
    <t>CLARKE,Mimi</t>
  </si>
  <si>
    <t>RIDGEWAY,Felix</t>
  </si>
  <si>
    <t>GUEMBES,jade</t>
  </si>
  <si>
    <t>HUTER,Charley Grace</t>
  </si>
  <si>
    <t>KENNEDY,Carson</t>
  </si>
  <si>
    <t>BORISS,Hadley</t>
  </si>
  <si>
    <t>FITZGIBBON,Emma</t>
  </si>
  <si>
    <t>WANDS,Kailea</t>
  </si>
  <si>
    <t>WATSON,Lauren</t>
  </si>
  <si>
    <t>CAMSELL-CONROY,Quinn</t>
  </si>
  <si>
    <t>MACDONALD,Mischa</t>
  </si>
  <si>
    <t>BOOSTED</t>
  </si>
  <si>
    <t>COMPRESSED</t>
  </si>
  <si>
    <t>Original</t>
  </si>
  <si>
    <t>Boosted</t>
  </si>
  <si>
    <t>Compressed</t>
  </si>
  <si>
    <t>See FO Ontario Athlete Selection Criteria Appendix A for details</t>
  </si>
  <si>
    <t>ONTeam</t>
  </si>
  <si>
    <t>L2C-stage athletes</t>
  </si>
  <si>
    <t>T2T-stage athletes</t>
  </si>
  <si>
    <t>Beaver Valley</t>
  </si>
  <si>
    <t>U14</t>
  </si>
  <si>
    <t>Freestyle Calabogie</t>
  </si>
  <si>
    <t>Caledon Ski Club</t>
  </si>
  <si>
    <t>Mount St.Louis Moonstone</t>
  </si>
  <si>
    <t>U12</t>
  </si>
  <si>
    <t>Y</t>
  </si>
  <si>
    <t>y</t>
  </si>
  <si>
    <t>EVENT MOGUL RANKING POINTS</t>
  </si>
  <si>
    <t>Canada Cup</t>
  </si>
  <si>
    <t>Canyon Ski Area, Red Deer AB</t>
  </si>
  <si>
    <t>RANKING POINTS</t>
  </si>
  <si>
    <t>High Score:</t>
  </si>
  <si>
    <t>Finals (top 16)</t>
  </si>
  <si>
    <t>Ranking Points</t>
  </si>
  <si>
    <t>Canyon AB</t>
  </si>
  <si>
    <t>Duals Top 32</t>
  </si>
  <si>
    <t>Ontario Team</t>
  </si>
  <si>
    <t>dnf</t>
  </si>
  <si>
    <t>dns</t>
  </si>
  <si>
    <t>Deer Valley</t>
  </si>
  <si>
    <t>Final 2 (round of 16)</t>
  </si>
  <si>
    <t>Deer Valley, Utah, USA</t>
  </si>
  <si>
    <t>DM*</t>
  </si>
  <si>
    <t>*HPSC reconizes small field size &amp; departure of NorAm athletes from the Feb 5 DM CC event, and may consider this at upcoming selection opportunities.</t>
  </si>
  <si>
    <t>*The HPPC has noted that there was a small field size, and may consider this in future selection opportunities.</t>
  </si>
  <si>
    <t xml:space="preserve"> - event weighting adjusted to 80% for qualifications &amp; 85% for Finals (based numerically on % of top qualification score compared to single moguls)</t>
  </si>
  <si>
    <t>* 9 athletes were absent - mostly NorAm athletes because they were travelling to Deer Valley NorAm (25% of the field missing compared to MO)</t>
  </si>
  <si>
    <t>= loss in first dual*</t>
  </si>
  <si>
    <t>= loss in 2nd dual*</t>
  </si>
  <si>
    <t>Freestylerz Fest</t>
  </si>
  <si>
    <t>Calabogie Peaks</t>
  </si>
  <si>
    <t>SS/MO</t>
  </si>
  <si>
    <t>ONTARIO RANKING POINTS</t>
  </si>
  <si>
    <t>Freestylerz Festival</t>
  </si>
  <si>
    <t>Qualifiers</t>
  </si>
  <si>
    <t>Semi-Finals</t>
  </si>
  <si>
    <t>Base Point Total  (Tier 6)</t>
  </si>
  <si>
    <t>ON POINTS</t>
  </si>
  <si>
    <t>SIMBOLI,Gabriella</t>
  </si>
  <si>
    <t>n/a</t>
  </si>
  <si>
    <t>SIMBOLI,Olivia</t>
  </si>
  <si>
    <t>SIMBOLI,Sophia</t>
  </si>
  <si>
    <t>FREESTYLE CALABOGIE</t>
  </si>
  <si>
    <t>PROV</t>
  </si>
  <si>
    <t>U10</t>
  </si>
  <si>
    <t>CLUB</t>
  </si>
  <si>
    <t>U8</t>
  </si>
  <si>
    <t>Camp Fortune</t>
  </si>
  <si>
    <t>Canada Winter Games</t>
  </si>
  <si>
    <t>Timber Tour Prov.</t>
  </si>
  <si>
    <t>PEI / NB</t>
  </si>
  <si>
    <t>POINTS</t>
  </si>
  <si>
    <t>Timber Tour Prov</t>
  </si>
  <si>
    <t>(247) KENNEDY,Tatum</t>
  </si>
  <si>
    <t>(367) MATSUDA,Lia</t>
  </si>
  <si>
    <t>(325) RIDGEWAY,Quinn</t>
  </si>
  <si>
    <t>(352) MACDONALD,Mischa</t>
  </si>
  <si>
    <t>(364) HUTER,Charley Grace</t>
  </si>
  <si>
    <t>(153) CLARKE,Mimi</t>
  </si>
  <si>
    <t>(337) GUEMBES,Jade</t>
  </si>
  <si>
    <t>(199) FITZGIBBON,Emma</t>
  </si>
  <si>
    <t>(348) KENNEDY,Carson</t>
  </si>
  <si>
    <t>(363) CAMSELL-CONROY,Quinn</t>
  </si>
  <si>
    <t>(345) WATSON,Lauren</t>
  </si>
  <si>
    <t>(136) SIMBOLI,Gabriella</t>
  </si>
  <si>
    <t>(320) TURNAU,Marieke</t>
  </si>
  <si>
    <t>(371) BORISS,Hadley</t>
  </si>
  <si>
    <t>20-28 skiers</t>
  </si>
  <si>
    <t>DM POINTS</t>
  </si>
  <si>
    <t>Crabbe Mountain, PEI</t>
  </si>
  <si>
    <t>Quali. 2 (2nd Chance Round)</t>
  </si>
  <si>
    <t>Quali. 1 (Run 1)</t>
  </si>
  <si>
    <t>Quali. 1 (Run 2)</t>
  </si>
  <si>
    <t>Lost first dual</t>
  </si>
  <si>
    <t>NOTES</t>
  </si>
  <si>
    <t>Only 15 competitors.</t>
  </si>
  <si>
    <t>Advanced against a DNS</t>
  </si>
  <si>
    <t>Not
Ranked</t>
  </si>
  <si>
    <t>After reviewing the event and giving careful consideration to many options, the HPPC determined that the event must not be ranked. The event's small field size was a contributing factor to this decision. Another factor was the potential for inflated RPA scores being awarded to multiple athletes who either did not win a dual, who advanced because their competitor who was a DNS, or who advanced in a dual where their competitor crashed. Finally, the fact that other PTSOs are not ranking the event was considered as further support to the HPPC's decision to not ranking the event. While the above circumstances may occur from time to time, the sweeping nature of these factors at this particular event drastically swayed any potential for the event to contribute accurate data the Ontario Rankings.</t>
  </si>
  <si>
    <t>Nor Am</t>
  </si>
  <si>
    <t>Val St Come</t>
  </si>
  <si>
    <t>DNF did not win a dual</t>
  </si>
  <si>
    <t>Stratton</t>
  </si>
  <si>
    <t>Jr Nats</t>
  </si>
  <si>
    <t>Caledon</t>
  </si>
  <si>
    <t>Jr Canadian Mogul Championships</t>
  </si>
  <si>
    <t>Caledon Ski club</t>
  </si>
  <si>
    <t>Caledon Ski Club, Caledon ON</t>
  </si>
  <si>
    <t>* Lost in first dual</t>
  </si>
  <si>
    <t xml:space="preserve">ONTARIO TEAM / North Bay </t>
  </si>
  <si>
    <t>ON Dev Squad / Caledon Ski Club</t>
  </si>
  <si>
    <t>ON Dev Squad / Freestyle Calabogie</t>
  </si>
  <si>
    <t>VSC</t>
  </si>
  <si>
    <t>Canadian Championships (Sr. Nationals)</t>
  </si>
  <si>
    <t>Duald (top 24)</t>
  </si>
  <si>
    <t>Duals (top 16)</t>
  </si>
  <si>
    <t>Sr Nats</t>
  </si>
  <si>
    <t>* did not win a dual</t>
  </si>
  <si>
    <t>* earned a by and lost first actual dual</t>
  </si>
  <si>
    <t>Age Cat.
 2024</t>
  </si>
  <si>
    <t>Ontario Club / TEAM</t>
  </si>
  <si>
    <t>Club</t>
  </si>
  <si>
    <t>Not renewed</t>
  </si>
  <si>
    <t>Prov</t>
  </si>
  <si>
    <t>ONTARIO TEAM / BEAVER VALLEY</t>
  </si>
  <si>
    <t>ON DEV SQUAD / FREESTYLE CALABOGIE</t>
  </si>
  <si>
    <t>ON DEV SQUAD / MSLM</t>
  </si>
  <si>
    <t>Moved to BC</t>
  </si>
  <si>
    <t>2022-23 Ontario Rankings - MOGULS - FOR 2023-24 CANADA CUP SELECTION</t>
  </si>
  <si>
    <t>KR Academy</t>
  </si>
  <si>
    <t>18+</t>
  </si>
  <si>
    <t>Sr. Nats</t>
  </si>
  <si>
    <t>33rd percentile</t>
  </si>
  <si>
    <t>2023-24
FO License 
Nov 5 2023</t>
  </si>
  <si>
    <t>2024
Age Category</t>
  </si>
  <si>
    <t>Automatic Minimum Performance Level criteria met for Canada Cup Selelction</t>
  </si>
  <si>
    <t>Highlighting only for easy reference - TOP 1/3 finish at Timber Tour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</si>
</sst>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009]mmmm\ d\,\ yyyy;@"/>
    <numFmt numFmtId="165" formatCode="0.0%"/>
  </numFmts>
  <fonts count="40" x14ac:knownFonts="1">
    <font>
      <sz val="11"/>
      <color indexed="8"/>
      <name val="Helvetica Neue"/>
    </font>
    <font>
      <sz val="8"/>
      <name val="Helvetica Neue"/>
      <family val="2"/>
    </font>
    <font>
      <sz val="8"/>
      <color indexed="9"/>
      <name val="Tahoma"/>
      <family val="2"/>
    </font>
    <font>
      <sz val="8"/>
      <name val="Tahoma"/>
      <family val="2"/>
    </font>
    <font>
      <sz val="8"/>
      <color indexed="8"/>
      <name val="Tahoma"/>
      <family val="2"/>
    </font>
    <font>
      <sz val="8"/>
      <color indexed="14"/>
      <name val="Tahoma"/>
      <family val="2"/>
    </font>
    <font>
      <sz val="6"/>
      <color indexed="9"/>
      <name val="Tahoma"/>
      <family val="2"/>
    </font>
    <font>
      <sz val="8"/>
      <color theme="0"/>
      <name val="Tahoma"/>
      <family val="2"/>
    </font>
    <font>
      <sz val="8"/>
      <color rgb="FF000000"/>
      <name val="Tahoma"/>
      <family val="2"/>
    </font>
    <font>
      <sz val="8"/>
      <color rgb="FF006600"/>
      <name val="Tahoma"/>
      <family val="2"/>
    </font>
    <font>
      <sz val="8"/>
      <color rgb="FFE6E6E6"/>
      <name val="Tahoma"/>
      <family val="2"/>
    </font>
    <font>
      <u/>
      <sz val="11"/>
      <color theme="10"/>
      <name val="Helvetica Neue"/>
      <family val="2"/>
    </font>
    <font>
      <u/>
      <sz val="11"/>
      <color theme="11"/>
      <name val="Helvetica Neue"/>
      <family val="2"/>
    </font>
    <font>
      <sz val="8"/>
      <color indexed="8"/>
      <name val="Helvetica Neue"/>
      <family val="2"/>
    </font>
    <font>
      <sz val="8"/>
      <color indexed="8"/>
      <name val="Helvetica"/>
      <family val="2"/>
    </font>
    <font>
      <sz val="8"/>
      <color rgb="FFFF0000"/>
      <name val="Tahoma"/>
      <family val="2"/>
    </font>
    <font>
      <sz val="16"/>
      <color indexed="9"/>
      <name val="Tahoma"/>
      <family val="2"/>
    </font>
    <font>
      <sz val="12"/>
      <color theme="0"/>
      <name val="Tahoma"/>
      <family val="2"/>
    </font>
    <font>
      <sz val="11"/>
      <color indexed="8"/>
      <name val="Helvetica Neue"/>
      <family val="2"/>
    </font>
    <font>
      <sz val="8"/>
      <color theme="1"/>
      <name val="Tahoma"/>
      <family val="2"/>
    </font>
    <font>
      <sz val="6"/>
      <color theme="1"/>
      <name val="Tahoma"/>
      <family val="2"/>
    </font>
    <font>
      <sz val="11"/>
      <color indexed="8"/>
      <name val="Calibri"/>
      <family val="2"/>
    </font>
    <font>
      <b/>
      <sz val="11"/>
      <color indexed="8"/>
      <name val="Calibri"/>
      <family val="2"/>
    </font>
    <font>
      <b/>
      <sz val="8"/>
      <color rgb="FF000000"/>
      <name val="Tahoma"/>
      <family val="2"/>
    </font>
    <font>
      <i/>
      <sz val="8"/>
      <color indexed="8"/>
      <name val="Helvetica Neue"/>
      <family val="2"/>
    </font>
    <font>
      <sz val="5"/>
      <color theme="1"/>
      <name val="Tahoma"/>
      <family val="2"/>
    </font>
    <font>
      <sz val="10"/>
      <color indexed="8"/>
      <name val="Helvetica Neue"/>
      <family val="2"/>
    </font>
    <font>
      <sz val="10"/>
      <color rgb="FF000000"/>
      <name val="Tahoma"/>
      <family val="2"/>
    </font>
    <font>
      <sz val="10"/>
      <color rgb="FF000000"/>
      <name val="Helvetica Neue"/>
      <family val="2"/>
    </font>
    <font>
      <b/>
      <sz val="8"/>
      <color indexed="9"/>
      <name val="Tahoma"/>
      <family val="2"/>
    </font>
    <font>
      <b/>
      <sz val="6"/>
      <color indexed="9"/>
      <name val="Tahoma"/>
      <family val="2"/>
    </font>
    <font>
      <b/>
      <sz val="8"/>
      <color theme="1"/>
      <name val="Tahoma"/>
      <family val="2"/>
    </font>
    <font>
      <b/>
      <sz val="11"/>
      <color indexed="8"/>
      <name val="Helvetica Neue"/>
      <family val="2"/>
    </font>
    <font>
      <b/>
      <i/>
      <sz val="8"/>
      <color indexed="8"/>
      <name val="Helvetica Neue"/>
      <family val="2"/>
    </font>
    <font>
      <b/>
      <sz val="8"/>
      <color rgb="FF00B050"/>
      <name val="Tahoma"/>
      <family val="2"/>
    </font>
    <font>
      <b/>
      <sz val="8"/>
      <color indexed="8"/>
      <name val="Tahoma"/>
      <family val="2"/>
    </font>
    <font>
      <b/>
      <sz val="8"/>
      <color rgb="FF00B0F0"/>
      <name val="Tahoma"/>
      <family val="2"/>
    </font>
    <font>
      <b/>
      <sz val="8"/>
      <color rgb="FF0070C0"/>
      <name val="Tahoma"/>
      <family val="2"/>
    </font>
    <font>
      <b/>
      <sz val="8"/>
      <color rgb="FF7030A0"/>
      <name val="Tahoma"/>
      <family val="2"/>
    </font>
    <font>
      <sz val="8"/>
      <color theme="0" tint="-0.499984740745262"/>
      <name val="Tahoma"/>
      <family val="2"/>
    </font>
  </fonts>
  <fills count="29">
    <fill>
      <patternFill patternType="none"/>
    </fill>
    <fill>
      <patternFill patternType="gray125"/>
    </fill>
    <fill>
      <patternFill patternType="solid">
        <fgColor indexed="14"/>
        <bgColor indexed="64"/>
      </patternFill>
    </fill>
    <fill>
      <patternFill patternType="solid">
        <fgColor rgb="FFFFFFFF"/>
        <bgColor rgb="FF000000"/>
      </patternFill>
    </fill>
    <fill>
      <patternFill patternType="solid">
        <fgColor rgb="FF3B8CD8"/>
        <bgColor indexed="64"/>
      </patternFill>
    </fill>
    <fill>
      <patternFill patternType="solid">
        <fgColor theme="0"/>
        <bgColor indexed="64"/>
      </patternFill>
    </fill>
    <fill>
      <patternFill patternType="solid">
        <fgColor rgb="FF3B8CD8"/>
        <bgColor rgb="FF000000"/>
      </patternFill>
    </fill>
    <fill>
      <patternFill patternType="solid">
        <fgColor rgb="FFC7D5E1"/>
        <bgColor rgb="FF000000"/>
      </patternFill>
    </fill>
    <fill>
      <patternFill patternType="solid">
        <fgColor rgb="FFC7D5E1"/>
        <bgColor indexed="64"/>
      </patternFill>
    </fill>
    <fill>
      <patternFill patternType="solid">
        <fgColor rgb="FFAFBFD1"/>
        <bgColor indexed="64"/>
      </patternFill>
    </fill>
    <fill>
      <patternFill patternType="solid">
        <fgColor theme="3" tint="0.59999389629810485"/>
        <bgColor indexed="64"/>
      </patternFill>
    </fill>
    <fill>
      <patternFill patternType="solid">
        <fgColor rgb="FFFFFF00"/>
        <bgColor rgb="FF000000"/>
      </patternFill>
    </fill>
    <fill>
      <patternFill patternType="solid">
        <fgColor rgb="FFFFFF00"/>
        <bgColor indexed="64"/>
      </patternFill>
    </fill>
    <fill>
      <patternFill patternType="solid">
        <fgColor rgb="FFFFC000"/>
        <bgColor rgb="FF000000"/>
      </patternFill>
    </fill>
    <fill>
      <patternFill patternType="solid">
        <fgColor rgb="FFFFC000"/>
        <bgColor indexed="64"/>
      </patternFill>
    </fill>
    <fill>
      <patternFill patternType="solid">
        <fgColor theme="0"/>
        <bgColor rgb="FF000000"/>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39997558519241921"/>
        <bgColor rgb="FF000000"/>
      </patternFill>
    </fill>
    <fill>
      <patternFill patternType="solid">
        <fgColor theme="5" tint="0.39997558519241921"/>
        <bgColor indexed="64"/>
      </patternFill>
    </fill>
    <fill>
      <patternFill patternType="solid">
        <fgColor rgb="FF8DB4E2"/>
        <bgColor rgb="FF000000"/>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79998168889431442"/>
        <bgColor rgb="FF000000"/>
      </patternFill>
    </fill>
    <fill>
      <patternFill patternType="solid">
        <fgColor theme="5" tint="0.79998168889431442"/>
        <bgColor indexed="64"/>
      </patternFill>
    </fill>
    <fill>
      <patternFill patternType="solid">
        <fgColor theme="5" tint="0.59999389629810485"/>
        <bgColor rgb="FF000000"/>
      </patternFill>
    </fill>
    <fill>
      <patternFill patternType="solid">
        <fgColor rgb="FF92D050"/>
        <bgColor indexed="64"/>
      </patternFill>
    </fill>
    <fill>
      <patternFill patternType="solid">
        <fgColor rgb="FFE8E765"/>
        <bgColor indexed="64"/>
      </patternFill>
    </fill>
    <fill>
      <patternFill patternType="solid">
        <fgColor rgb="FFE9E753"/>
        <bgColor indexed="64"/>
      </patternFill>
    </fill>
  </fills>
  <borders count="15">
    <border>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1194">
    <xf numFmtId="0" fontId="0" fillId="0" borderId="0" applyNumberFormat="0" applyFill="0" applyBorder="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8" fillId="0" borderId="0" applyNumberFormat="0" applyFill="0" applyBorder="0" applyProtection="0">
      <alignment vertical="top"/>
    </xf>
  </cellStyleXfs>
  <cellXfs count="290">
    <xf numFmtId="0" fontId="0" fillId="0" borderId="0" xfId="0" applyAlignment="1"/>
    <xf numFmtId="1" fontId="2" fillId="0" borderId="0" xfId="0" applyNumberFormat="1" applyFont="1" applyAlignment="1"/>
    <xf numFmtId="1" fontId="2" fillId="0" borderId="0" xfId="0" applyNumberFormat="1" applyFont="1" applyAlignment="1">
      <alignment wrapText="1"/>
    </xf>
    <xf numFmtId="1" fontId="3" fillId="2" borderId="0" xfId="0" applyNumberFormat="1" applyFont="1" applyFill="1" applyAlignment="1">
      <alignment horizontal="right" wrapText="1"/>
    </xf>
    <xf numFmtId="1" fontId="7" fillId="4" borderId="1" xfId="0" applyNumberFormat="1" applyFont="1" applyFill="1" applyBorder="1" applyAlignment="1"/>
    <xf numFmtId="1" fontId="7" fillId="4" borderId="3" xfId="0" applyNumberFormat="1" applyFont="1" applyFill="1" applyBorder="1" applyAlignment="1"/>
    <xf numFmtId="1" fontId="7" fillId="4" borderId="2" xfId="0" applyNumberFormat="1" applyFont="1" applyFill="1" applyBorder="1" applyAlignment="1"/>
    <xf numFmtId="1" fontId="7" fillId="4" borderId="5" xfId="0" applyNumberFormat="1" applyFont="1" applyFill="1" applyBorder="1" applyAlignment="1">
      <alignment horizontal="center"/>
    </xf>
    <xf numFmtId="1" fontId="7" fillId="4" borderId="11" xfId="0" applyNumberFormat="1" applyFont="1" applyFill="1" applyBorder="1" applyAlignment="1">
      <alignment horizontal="centerContinuous"/>
    </xf>
    <xf numFmtId="1" fontId="7" fillId="4" borderId="0" xfId="0" applyNumberFormat="1" applyFont="1" applyFill="1" applyAlignment="1">
      <alignment horizontal="centerContinuous"/>
    </xf>
    <xf numFmtId="1" fontId="7" fillId="4" borderId="4" xfId="0" applyNumberFormat="1" applyFont="1" applyFill="1" applyBorder="1" applyAlignment="1">
      <alignment horizontal="center"/>
    </xf>
    <xf numFmtId="1" fontId="7" fillId="4" borderId="4" xfId="0" applyNumberFormat="1" applyFont="1" applyFill="1" applyBorder="1" applyAlignment="1">
      <alignment horizontal="centerContinuous"/>
    </xf>
    <xf numFmtId="1" fontId="7" fillId="4" borderId="11" xfId="0" applyNumberFormat="1" applyFont="1" applyFill="1" applyBorder="1" applyAlignment="1">
      <alignment horizontal="center"/>
    </xf>
    <xf numFmtId="1" fontId="3" fillId="2" borderId="0" xfId="0" applyNumberFormat="1" applyFont="1" applyFill="1" applyAlignment="1">
      <alignment horizontal="right"/>
    </xf>
    <xf numFmtId="1" fontId="7" fillId="4" borderId="6" xfId="0" applyNumberFormat="1" applyFont="1" applyFill="1" applyBorder="1" applyAlignment="1"/>
    <xf numFmtId="1" fontId="7" fillId="4" borderId="8" xfId="0" applyNumberFormat="1" applyFont="1" applyFill="1" applyBorder="1" applyAlignment="1"/>
    <xf numFmtId="1" fontId="7" fillId="4" borderId="7" xfId="0" applyNumberFormat="1" applyFont="1" applyFill="1" applyBorder="1" applyAlignment="1"/>
    <xf numFmtId="1" fontId="7" fillId="4" borderId="12" xfId="0" applyNumberFormat="1" applyFont="1" applyFill="1" applyBorder="1" applyAlignment="1">
      <alignment horizontal="center"/>
    </xf>
    <xf numFmtId="1" fontId="7" fillId="4" borderId="0" xfId="0" applyNumberFormat="1" applyFont="1" applyFill="1" applyAlignment="1">
      <alignment horizontal="center"/>
    </xf>
    <xf numFmtId="1" fontId="2" fillId="0" borderId="9" xfId="0" applyNumberFormat="1" applyFont="1" applyBorder="1" applyAlignment="1">
      <alignment horizontal="center"/>
    </xf>
    <xf numFmtId="1" fontId="2" fillId="2" borderId="9" xfId="0" applyNumberFormat="1" applyFont="1" applyFill="1" applyBorder="1" applyAlignment="1">
      <alignment horizontal="center"/>
    </xf>
    <xf numFmtId="1" fontId="2" fillId="2" borderId="0" xfId="0" applyNumberFormat="1" applyFont="1" applyFill="1" applyAlignment="1"/>
    <xf numFmtId="1" fontId="2" fillId="5" borderId="0" xfId="0" applyNumberFormat="1" applyFont="1" applyFill="1" applyAlignment="1"/>
    <xf numFmtId="0" fontId="4" fillId="5" borderId="0" xfId="0" applyFont="1" applyFill="1" applyAlignment="1"/>
    <xf numFmtId="1" fontId="2" fillId="5" borderId="0" xfId="0" applyNumberFormat="1" applyFont="1" applyFill="1" applyAlignment="1">
      <alignment wrapText="1"/>
    </xf>
    <xf numFmtId="1" fontId="9" fillId="5" borderId="0" xfId="0" applyNumberFormat="1" applyFont="1" applyFill="1" applyAlignment="1">
      <alignment wrapText="1"/>
    </xf>
    <xf numFmtId="1" fontId="5" fillId="4" borderId="10" xfId="0" applyNumberFormat="1" applyFont="1" applyFill="1" applyBorder="1" applyAlignment="1">
      <alignment horizontal="left" wrapText="1"/>
    </xf>
    <xf numFmtId="0" fontId="4" fillId="0" borderId="0" xfId="0" applyFont="1" applyAlignment="1">
      <alignment wrapText="1"/>
    </xf>
    <xf numFmtId="0" fontId="4" fillId="0" borderId="0" xfId="0" applyFont="1" applyAlignment="1"/>
    <xf numFmtId="1" fontId="2" fillId="4" borderId="7" xfId="0" applyNumberFormat="1" applyFont="1" applyFill="1" applyBorder="1" applyAlignment="1"/>
    <xf numFmtId="1" fontId="2" fillId="4" borderId="8" xfId="0" applyNumberFormat="1" applyFont="1" applyFill="1" applyBorder="1" applyAlignment="1"/>
    <xf numFmtId="0" fontId="4" fillId="0" borderId="0" xfId="0" applyFont="1" applyAlignment="1">
      <alignment horizontal="right"/>
    </xf>
    <xf numFmtId="0" fontId="8" fillId="0" borderId="0" xfId="0" applyFont="1" applyAlignment="1">
      <alignment horizontal="center"/>
    </xf>
    <xf numFmtId="1" fontId="3" fillId="3" borderId="0" xfId="0" applyNumberFormat="1" applyFont="1" applyFill="1" applyAlignment="1">
      <alignment horizontal="left"/>
    </xf>
    <xf numFmtId="0" fontId="3" fillId="3" borderId="8" xfId="0" applyFont="1" applyFill="1" applyBorder="1" applyAlignment="1">
      <alignment horizontal="left"/>
    </xf>
    <xf numFmtId="0" fontId="3" fillId="3" borderId="8" xfId="0" applyFont="1" applyFill="1" applyBorder="1" applyAlignment="1">
      <alignment horizontal="center"/>
    </xf>
    <xf numFmtId="1" fontId="10" fillId="0" borderId="0" xfId="0" applyNumberFormat="1" applyFont="1" applyAlignment="1">
      <alignment horizontal="left"/>
    </xf>
    <xf numFmtId="1" fontId="8" fillId="0" borderId="1" xfId="0" applyNumberFormat="1" applyFont="1" applyBorder="1" applyAlignment="1">
      <alignment horizontal="left"/>
    </xf>
    <xf numFmtId="1" fontId="8" fillId="0" borderId="2" xfId="0" applyNumberFormat="1" applyFont="1" applyBorder="1" applyAlignment="1">
      <alignment horizontal="left"/>
    </xf>
    <xf numFmtId="1" fontId="8" fillId="0" borderId="3" xfId="0" applyNumberFormat="1" applyFont="1" applyBorder="1" applyAlignment="1">
      <alignment horizontal="left"/>
    </xf>
    <xf numFmtId="49" fontId="8" fillId="6" borderId="2" xfId="0" applyNumberFormat="1" applyFont="1" applyFill="1" applyBorder="1" applyAlignment="1">
      <alignment horizontal="center" wrapText="1"/>
    </xf>
    <xf numFmtId="0" fontId="3" fillId="3" borderId="13" xfId="0" applyFont="1" applyFill="1" applyBorder="1" applyAlignment="1">
      <alignment horizontal="center"/>
    </xf>
    <xf numFmtId="9" fontId="8" fillId="6" borderId="4" xfId="0" applyNumberFormat="1" applyFont="1" applyFill="1" applyBorder="1" applyAlignment="1">
      <alignment horizontal="center"/>
    </xf>
    <xf numFmtId="0" fontId="3" fillId="0" borderId="5" xfId="0" applyFont="1" applyBorder="1" applyAlignment="1">
      <alignment horizontal="center"/>
    </xf>
    <xf numFmtId="9" fontId="8" fillId="6" borderId="0" xfId="0" applyNumberFormat="1" applyFont="1" applyFill="1" applyAlignment="1">
      <alignment horizontal="center"/>
    </xf>
    <xf numFmtId="49" fontId="8" fillId="6" borderId="5" xfId="0" applyNumberFormat="1" applyFont="1" applyFill="1" applyBorder="1" applyAlignment="1">
      <alignment horizontal="center" wrapText="1"/>
    </xf>
    <xf numFmtId="0" fontId="3" fillId="6" borderId="5" xfId="0" applyFont="1" applyFill="1" applyBorder="1" applyAlignment="1">
      <alignment horizontal="center"/>
    </xf>
    <xf numFmtId="2" fontId="8" fillId="6" borderId="6" xfId="0" applyNumberFormat="1" applyFont="1" applyFill="1" applyBorder="1" applyAlignment="1">
      <alignment horizontal="center"/>
    </xf>
    <xf numFmtId="0" fontId="3" fillId="0" borderId="7" xfId="0" applyFont="1" applyBorder="1" applyAlignment="1">
      <alignment horizontal="center"/>
    </xf>
    <xf numFmtId="2" fontId="8" fillId="6" borderId="8" xfId="0" applyNumberFormat="1" applyFont="1" applyFill="1" applyBorder="1" applyAlignment="1">
      <alignment horizontal="center"/>
    </xf>
    <xf numFmtId="1" fontId="8" fillId="6" borderId="12" xfId="0" applyNumberFormat="1" applyFont="1" applyFill="1" applyBorder="1" applyAlignment="1">
      <alignment horizontal="center"/>
    </xf>
    <xf numFmtId="1" fontId="8" fillId="6" borderId="7" xfId="0" applyNumberFormat="1" applyFont="1" applyFill="1" applyBorder="1" applyAlignment="1">
      <alignment horizontal="center"/>
    </xf>
    <xf numFmtId="49" fontId="8" fillId="6" borderId="7" xfId="0" applyNumberFormat="1" applyFont="1" applyFill="1" applyBorder="1" applyAlignment="1">
      <alignment horizontal="center" wrapText="1"/>
    </xf>
    <xf numFmtId="1" fontId="3" fillId="6" borderId="7" xfId="0" applyNumberFormat="1" applyFont="1" applyFill="1" applyBorder="1" applyAlignment="1">
      <alignment horizontal="center"/>
    </xf>
    <xf numFmtId="0" fontId="2" fillId="8" borderId="7" xfId="0" applyFont="1" applyFill="1" applyBorder="1" applyAlignment="1">
      <alignment horizontal="center"/>
    </xf>
    <xf numFmtId="0" fontId="3" fillId="3" borderId="0" xfId="0" applyFont="1" applyFill="1" applyAlignment="1">
      <alignment horizontal="left"/>
    </xf>
    <xf numFmtId="0" fontId="3" fillId="3" borderId="0" xfId="0" applyFont="1" applyFill="1" applyAlignment="1">
      <alignment horizontal="center"/>
    </xf>
    <xf numFmtId="0" fontId="13" fillId="0" borderId="0" xfId="0" applyFont="1" applyAlignment="1"/>
    <xf numFmtId="1" fontId="2" fillId="9" borderId="9" xfId="0" applyNumberFormat="1" applyFont="1" applyFill="1" applyBorder="1" applyAlignment="1">
      <alignment horizontal="right"/>
    </xf>
    <xf numFmtId="0" fontId="6" fillId="0" borderId="9" xfId="0" applyFont="1" applyBorder="1" applyAlignment="1">
      <alignment horizontal="center" wrapText="1"/>
    </xf>
    <xf numFmtId="16" fontId="6" fillId="0" borderId="9" xfId="0" applyNumberFormat="1" applyFont="1" applyBorder="1" applyAlignment="1">
      <alignment horizontal="center"/>
    </xf>
    <xf numFmtId="1" fontId="2" fillId="4" borderId="0" xfId="0" applyNumberFormat="1" applyFont="1" applyFill="1" applyAlignment="1"/>
    <xf numFmtId="1" fontId="8" fillId="7" borderId="9" xfId="0" applyNumberFormat="1" applyFont="1" applyFill="1" applyBorder="1" applyAlignment="1">
      <alignment horizontal="center"/>
    </xf>
    <xf numFmtId="0" fontId="8" fillId="0" borderId="9" xfId="0" applyFont="1" applyBorder="1" applyAlignment="1">
      <alignment horizontal="center"/>
    </xf>
    <xf numFmtId="1" fontId="2" fillId="10" borderId="9" xfId="0" applyNumberFormat="1" applyFont="1" applyFill="1" applyBorder="1" applyAlignment="1"/>
    <xf numFmtId="0" fontId="14" fillId="10" borderId="9" xfId="0" applyFont="1" applyFill="1" applyBorder="1" applyAlignment="1"/>
    <xf numFmtId="2" fontId="8" fillId="3" borderId="9" xfId="0" applyNumberFormat="1" applyFont="1" applyFill="1" applyBorder="1" applyAlignment="1">
      <alignment horizontal="center"/>
    </xf>
    <xf numFmtId="1" fontId="8" fillId="3" borderId="9" xfId="0" applyNumberFormat="1" applyFont="1" applyFill="1" applyBorder="1" applyAlignment="1">
      <alignment horizontal="center"/>
    </xf>
    <xf numFmtId="1" fontId="3" fillId="0" borderId="9" xfId="0" applyNumberFormat="1" applyFont="1" applyFill="1" applyBorder="1" applyAlignment="1">
      <alignment horizontal="right"/>
    </xf>
    <xf numFmtId="1" fontId="15" fillId="8" borderId="9" xfId="0" applyNumberFormat="1" applyFont="1" applyFill="1" applyBorder="1" applyAlignment="1">
      <alignment horizontal="right"/>
    </xf>
    <xf numFmtId="1" fontId="16" fillId="0" borderId="0" xfId="0" applyNumberFormat="1" applyFont="1" applyAlignment="1"/>
    <xf numFmtId="1" fontId="16" fillId="0" borderId="0" xfId="0" applyNumberFormat="1" applyFont="1" applyAlignment="1">
      <alignment horizontal="left"/>
    </xf>
    <xf numFmtId="1" fontId="17" fillId="4" borderId="1" xfId="0" applyNumberFormat="1" applyFont="1" applyFill="1" applyBorder="1" applyAlignment="1">
      <alignment horizontal="left" vertical="top" wrapText="1"/>
    </xf>
    <xf numFmtId="1" fontId="17" fillId="4" borderId="3" xfId="0" applyNumberFormat="1" applyFont="1" applyFill="1" applyBorder="1" applyAlignment="1">
      <alignment horizontal="left" vertical="top" wrapText="1"/>
    </xf>
    <xf numFmtId="1" fontId="17" fillId="4" borderId="2" xfId="0" applyNumberFormat="1" applyFont="1" applyFill="1" applyBorder="1" applyAlignment="1">
      <alignment horizontal="left" vertical="top" wrapText="1"/>
    </xf>
    <xf numFmtId="1" fontId="17" fillId="4" borderId="14" xfId="0" applyNumberFormat="1" applyFont="1" applyFill="1" applyBorder="1" applyAlignment="1">
      <alignment horizontal="left" vertical="top" wrapText="1"/>
    </xf>
    <xf numFmtId="165" fontId="8" fillId="6" borderId="0" xfId="0" applyNumberFormat="1" applyFont="1" applyFill="1" applyAlignment="1">
      <alignment horizontal="center"/>
    </xf>
    <xf numFmtId="0" fontId="3" fillId="11" borderId="0" xfId="0" applyFont="1" applyFill="1" applyAlignment="1">
      <alignment horizontal="center"/>
    </xf>
    <xf numFmtId="0" fontId="3" fillId="11" borderId="0" xfId="0" applyFont="1" applyFill="1" applyAlignment="1">
      <alignment horizontal="left"/>
    </xf>
    <xf numFmtId="0" fontId="8" fillId="12" borderId="0" xfId="0" applyFont="1" applyFill="1" applyAlignment="1">
      <alignment horizontal="center"/>
    </xf>
    <xf numFmtId="0" fontId="0" fillId="12" borderId="0" xfId="0" applyFill="1" applyAlignment="1"/>
    <xf numFmtId="0" fontId="18" fillId="0" borderId="0" xfId="0" applyFont="1" applyAlignment="1"/>
    <xf numFmtId="0" fontId="0" fillId="0" borderId="9" xfId="0" applyBorder="1" applyAlignment="1"/>
    <xf numFmtId="1" fontId="2" fillId="10" borderId="0" xfId="0" applyNumberFormat="1" applyFont="1" applyFill="1" applyBorder="1" applyAlignment="1"/>
    <xf numFmtId="0" fontId="0" fillId="0" borderId="0" xfId="0" applyBorder="1" applyAlignment="1"/>
    <xf numFmtId="2" fontId="8" fillId="11" borderId="6" xfId="0" applyNumberFormat="1" applyFont="1" applyFill="1" applyBorder="1" applyAlignment="1">
      <alignment horizontal="center"/>
    </xf>
    <xf numFmtId="0" fontId="18" fillId="12" borderId="0" xfId="0" applyFont="1" applyFill="1" applyAlignment="1"/>
    <xf numFmtId="0" fontId="0" fillId="14" borderId="0" xfId="0" applyFill="1" applyAlignment="1"/>
    <xf numFmtId="0" fontId="18" fillId="14" borderId="0" xfId="0" quotePrefix="1" applyFont="1" applyFill="1" applyBorder="1" applyAlignment="1"/>
    <xf numFmtId="9" fontId="8" fillId="13" borderId="4" xfId="0" applyNumberFormat="1" applyFont="1" applyFill="1" applyBorder="1" applyAlignment="1">
      <alignment horizontal="center"/>
    </xf>
    <xf numFmtId="9" fontId="8" fillId="13" borderId="0" xfId="0" applyNumberFormat="1" applyFont="1" applyFill="1" applyAlignment="1">
      <alignment horizontal="center"/>
    </xf>
    <xf numFmtId="2" fontId="8" fillId="0" borderId="9" xfId="0" applyNumberFormat="1" applyFont="1" applyFill="1" applyBorder="1" applyAlignment="1">
      <alignment horizontal="center"/>
    </xf>
    <xf numFmtId="0" fontId="18" fillId="0" borderId="0" xfId="0" quotePrefix="1" applyFont="1" applyFill="1" applyAlignment="1"/>
    <xf numFmtId="0" fontId="0" fillId="0" borderId="0" xfId="0" applyFill="1" applyAlignment="1"/>
    <xf numFmtId="1" fontId="3" fillId="11" borderId="7" xfId="0" applyNumberFormat="1" applyFont="1" applyFill="1" applyBorder="1" applyAlignment="1">
      <alignment horizontal="center"/>
    </xf>
    <xf numFmtId="1" fontId="8" fillId="0" borderId="3" xfId="0" applyNumberFormat="1" applyFont="1" applyFill="1" applyBorder="1" applyAlignment="1">
      <alignment horizontal="left"/>
    </xf>
    <xf numFmtId="2" fontId="8" fillId="15" borderId="9" xfId="0" applyNumberFormat="1" applyFont="1" applyFill="1" applyBorder="1" applyAlignment="1">
      <alignment horizontal="center"/>
    </xf>
    <xf numFmtId="1" fontId="8" fillId="15" borderId="9" xfId="0" applyNumberFormat="1" applyFont="1" applyFill="1" applyBorder="1" applyAlignment="1">
      <alignment horizontal="center"/>
    </xf>
    <xf numFmtId="1" fontId="19" fillId="0" borderId="12" xfId="0" applyNumberFormat="1" applyFont="1" applyFill="1" applyBorder="1" applyAlignment="1">
      <alignment horizontal="right"/>
    </xf>
    <xf numFmtId="1" fontId="2" fillId="16" borderId="9" xfId="0" applyNumberFormat="1" applyFont="1" applyFill="1" applyBorder="1" applyAlignment="1">
      <alignment horizontal="center"/>
    </xf>
    <xf numFmtId="0" fontId="6" fillId="16" borderId="9" xfId="0" applyFont="1" applyFill="1" applyBorder="1" applyAlignment="1">
      <alignment horizontal="center" wrapText="1"/>
    </xf>
    <xf numFmtId="16" fontId="6" fillId="16" borderId="9" xfId="0" applyNumberFormat="1" applyFont="1" applyFill="1" applyBorder="1" applyAlignment="1">
      <alignment horizontal="center"/>
    </xf>
    <xf numFmtId="0" fontId="0" fillId="16" borderId="0" xfId="0" applyFill="1" applyAlignment="1"/>
    <xf numFmtId="0" fontId="2" fillId="16" borderId="7" xfId="0" applyFont="1" applyFill="1" applyBorder="1" applyAlignment="1">
      <alignment horizontal="center"/>
    </xf>
    <xf numFmtId="1" fontId="15" fillId="16" borderId="9" xfId="0" applyNumberFormat="1" applyFont="1" applyFill="1" applyBorder="1" applyAlignment="1">
      <alignment horizontal="right"/>
    </xf>
    <xf numFmtId="1" fontId="3" fillId="16" borderId="9" xfId="0" applyNumberFormat="1" applyFont="1" applyFill="1" applyBorder="1" applyAlignment="1">
      <alignment horizontal="right"/>
    </xf>
    <xf numFmtId="0" fontId="0" fillId="17" borderId="0" xfId="0" applyFill="1" applyAlignment="1"/>
    <xf numFmtId="0" fontId="13" fillId="17" borderId="0" xfId="0" applyFont="1" applyFill="1" applyAlignment="1"/>
    <xf numFmtId="0" fontId="18" fillId="17" borderId="0" xfId="0" quotePrefix="1" applyFont="1" applyFill="1" applyAlignment="1"/>
    <xf numFmtId="1" fontId="8" fillId="17" borderId="9" xfId="0" applyNumberFormat="1" applyFont="1" applyFill="1" applyBorder="1" applyAlignment="1">
      <alignment horizontal="center"/>
    </xf>
    <xf numFmtId="1" fontId="8" fillId="18" borderId="9" xfId="0" applyNumberFormat="1" applyFont="1" applyFill="1" applyBorder="1" applyAlignment="1">
      <alignment horizontal="center"/>
    </xf>
    <xf numFmtId="0" fontId="18" fillId="19" borderId="0" xfId="0" quotePrefix="1" applyFont="1" applyFill="1" applyAlignment="1"/>
    <xf numFmtId="0" fontId="0" fillId="19" borderId="0" xfId="0" applyFill="1" applyAlignment="1"/>
    <xf numFmtId="0" fontId="20" fillId="0" borderId="9" xfId="0" applyFont="1" applyBorder="1" applyAlignment="1">
      <alignment horizontal="center" wrapText="1"/>
    </xf>
    <xf numFmtId="0" fontId="3" fillId="3" borderId="0" xfId="1193" applyFont="1" applyFill="1" applyAlignment="1">
      <alignment horizontal="left"/>
    </xf>
    <xf numFmtId="0" fontId="3" fillId="3" borderId="0" xfId="1193" applyFont="1" applyFill="1" applyAlignment="1">
      <alignment horizontal="center"/>
    </xf>
    <xf numFmtId="0" fontId="8" fillId="0" borderId="0" xfId="1193" applyFont="1" applyAlignment="1">
      <alignment horizontal="center"/>
    </xf>
    <xf numFmtId="0" fontId="18" fillId="0" borderId="0" xfId="1193" applyAlignment="1"/>
    <xf numFmtId="1" fontId="3" fillId="3" borderId="0" xfId="1193" applyNumberFormat="1" applyFont="1" applyFill="1" applyAlignment="1">
      <alignment horizontal="center"/>
    </xf>
    <xf numFmtId="1" fontId="3" fillId="3" borderId="0" xfId="1193" applyNumberFormat="1" applyFont="1" applyFill="1" applyAlignment="1">
      <alignment horizontal="left"/>
    </xf>
    <xf numFmtId="0" fontId="3" fillId="3" borderId="8" xfId="1193" applyFont="1" applyFill="1" applyBorder="1" applyAlignment="1">
      <alignment horizontal="left"/>
    </xf>
    <xf numFmtId="16" fontId="6" fillId="0" borderId="9" xfId="1193" applyNumberFormat="1" applyFont="1" applyBorder="1" applyAlignment="1">
      <alignment horizontal="center"/>
    </xf>
    <xf numFmtId="14" fontId="3" fillId="3" borderId="8" xfId="1193" applyNumberFormat="1" applyFont="1" applyFill="1" applyBorder="1" applyAlignment="1">
      <alignment horizontal="center"/>
    </xf>
    <xf numFmtId="1" fontId="10" fillId="0" borderId="0" xfId="1193" applyNumberFormat="1" applyFont="1" applyAlignment="1">
      <alignment horizontal="left"/>
    </xf>
    <xf numFmtId="1" fontId="8" fillId="0" borderId="9" xfId="1193" applyNumberFormat="1" applyFont="1" applyBorder="1" applyAlignment="1">
      <alignment horizontal="center"/>
    </xf>
    <xf numFmtId="49" fontId="8" fillId="6" borderId="2" xfId="1193" applyNumberFormat="1" applyFont="1" applyFill="1" applyBorder="1" applyAlignment="1">
      <alignment horizontal="center" wrapText="1"/>
    </xf>
    <xf numFmtId="0" fontId="3" fillId="3" borderId="13" xfId="1193" applyFont="1" applyFill="1" applyBorder="1" applyAlignment="1">
      <alignment horizontal="center"/>
    </xf>
    <xf numFmtId="9" fontId="8" fillId="6" borderId="4" xfId="1193" applyNumberFormat="1" applyFont="1" applyFill="1" applyBorder="1" applyAlignment="1">
      <alignment horizontal="center"/>
    </xf>
    <xf numFmtId="9" fontId="8" fillId="6" borderId="0" xfId="1193" applyNumberFormat="1" applyFont="1" applyFill="1" applyAlignment="1">
      <alignment horizontal="center"/>
    </xf>
    <xf numFmtId="0" fontId="3" fillId="0" borderId="5" xfId="1193" applyFont="1" applyBorder="1" applyAlignment="1">
      <alignment horizontal="center"/>
    </xf>
    <xf numFmtId="0" fontId="3" fillId="6" borderId="5" xfId="1193" applyFont="1" applyFill="1" applyBorder="1" applyAlignment="1">
      <alignment horizontal="center"/>
    </xf>
    <xf numFmtId="2" fontId="8" fillId="6" borderId="6" xfId="1193" applyNumberFormat="1" applyFont="1" applyFill="1" applyBorder="1" applyAlignment="1">
      <alignment horizontal="center"/>
    </xf>
    <xf numFmtId="2" fontId="8" fillId="6" borderId="8" xfId="1193" applyNumberFormat="1" applyFont="1" applyFill="1" applyBorder="1" applyAlignment="1">
      <alignment horizontal="center"/>
    </xf>
    <xf numFmtId="0" fontId="3" fillId="0" borderId="7" xfId="1193" applyFont="1" applyBorder="1" applyAlignment="1">
      <alignment horizontal="center"/>
    </xf>
    <xf numFmtId="1" fontId="8" fillId="6" borderId="12" xfId="1193" applyNumberFormat="1" applyFont="1" applyFill="1" applyBorder="1" applyAlignment="1">
      <alignment horizontal="center"/>
    </xf>
    <xf numFmtId="1" fontId="8" fillId="6" borderId="7" xfId="1193" applyNumberFormat="1" applyFont="1" applyFill="1" applyBorder="1" applyAlignment="1">
      <alignment horizontal="center"/>
    </xf>
    <xf numFmtId="49" fontId="8" fillId="6" borderId="7" xfId="1193" applyNumberFormat="1" applyFont="1" applyFill="1" applyBorder="1" applyAlignment="1">
      <alignment horizontal="center" wrapText="1"/>
    </xf>
    <xf numFmtId="1" fontId="3" fillId="6" borderId="7" xfId="1193" applyNumberFormat="1" applyFont="1" applyFill="1" applyBorder="1" applyAlignment="1">
      <alignment horizontal="center"/>
    </xf>
    <xf numFmtId="0" fontId="14" fillId="10" borderId="9" xfId="1193" applyFont="1" applyFill="1" applyBorder="1" applyAlignment="1"/>
    <xf numFmtId="2" fontId="8" fillId="3" borderId="9" xfId="1193" applyNumberFormat="1" applyFont="1" applyFill="1" applyBorder="1" applyAlignment="1">
      <alignment horizontal="center"/>
    </xf>
    <xf numFmtId="2" fontId="8" fillId="7" borderId="9" xfId="1193" applyNumberFormat="1" applyFont="1" applyFill="1" applyBorder="1" applyAlignment="1">
      <alignment horizontal="center"/>
    </xf>
    <xf numFmtId="0" fontId="8" fillId="0" borderId="9" xfId="1193" applyFont="1" applyBorder="1" applyAlignment="1">
      <alignment horizontal="center"/>
    </xf>
    <xf numFmtId="1" fontId="2" fillId="10" borderId="9" xfId="1193" applyNumberFormat="1" applyFont="1" applyFill="1" applyBorder="1" applyAlignment="1">
      <alignment horizontal="left"/>
    </xf>
    <xf numFmtId="1" fontId="8" fillId="20" borderId="12" xfId="0" applyNumberFormat="1" applyFont="1" applyFill="1" applyBorder="1" applyAlignment="1"/>
    <xf numFmtId="1" fontId="2" fillId="10" borderId="9" xfId="0" applyNumberFormat="1" applyFont="1" applyFill="1" applyBorder="1" applyAlignment="1">
      <alignment horizontal="center"/>
    </xf>
    <xf numFmtId="1" fontId="8" fillId="0" borderId="2" xfId="1193" applyNumberFormat="1" applyFont="1" applyBorder="1" applyAlignment="1">
      <alignment horizontal="center"/>
    </xf>
    <xf numFmtId="1" fontId="15" fillId="2" borderId="9" xfId="0" applyNumberFormat="1" applyFont="1" applyFill="1" applyBorder="1" applyAlignment="1">
      <alignment horizontal="center"/>
    </xf>
    <xf numFmtId="1" fontId="3" fillId="3" borderId="0" xfId="0" applyNumberFormat="1" applyFont="1" applyFill="1" applyAlignment="1">
      <alignment horizontal="center"/>
    </xf>
    <xf numFmtId="0" fontId="21" fillId="0" borderId="0" xfId="0" applyFont="1" applyAlignment="1"/>
    <xf numFmtId="0" fontId="22" fillId="0" borderId="0" xfId="0" applyFont="1" applyAlignment="1"/>
    <xf numFmtId="0" fontId="3" fillId="12" borderId="5" xfId="0" applyFont="1" applyFill="1" applyBorder="1" applyAlignment="1">
      <alignment horizontal="center"/>
    </xf>
    <xf numFmtId="0" fontId="3" fillId="12" borderId="7" xfId="0" applyFont="1" applyFill="1" applyBorder="1" applyAlignment="1">
      <alignment horizontal="center"/>
    </xf>
    <xf numFmtId="1" fontId="8" fillId="11" borderId="7" xfId="0" applyNumberFormat="1" applyFont="1" applyFill="1" applyBorder="1" applyAlignment="1">
      <alignment horizontal="center"/>
    </xf>
    <xf numFmtId="1" fontId="8" fillId="11" borderId="9" xfId="0" applyNumberFormat="1" applyFont="1" applyFill="1" applyBorder="1" applyAlignment="1">
      <alignment horizontal="center"/>
    </xf>
    <xf numFmtId="1" fontId="8" fillId="12" borderId="9" xfId="0" applyNumberFormat="1" applyFont="1" applyFill="1" applyBorder="1" applyAlignment="1">
      <alignment horizontal="center"/>
    </xf>
    <xf numFmtId="0" fontId="3" fillId="0" borderId="0" xfId="0" applyFont="1" applyFill="1" applyAlignment="1">
      <alignment horizontal="center"/>
    </xf>
    <xf numFmtId="0" fontId="3" fillId="0" borderId="0" xfId="0" applyFont="1" applyFill="1" applyAlignment="1">
      <alignment horizontal="left"/>
    </xf>
    <xf numFmtId="0" fontId="8" fillId="0" borderId="0" xfId="0" applyFont="1" applyFill="1" applyAlignment="1">
      <alignment horizontal="center"/>
    </xf>
    <xf numFmtId="1" fontId="8" fillId="12" borderId="1" xfId="0" applyNumberFormat="1" applyFont="1" applyFill="1" applyBorder="1" applyAlignment="1">
      <alignment horizontal="left"/>
    </xf>
    <xf numFmtId="9" fontId="8" fillId="11" borderId="4" xfId="0" applyNumberFormat="1" applyFont="1" applyFill="1" applyBorder="1" applyAlignment="1">
      <alignment horizontal="center"/>
    </xf>
    <xf numFmtId="164" fontId="3" fillId="3" borderId="8" xfId="0" applyNumberFormat="1" applyFont="1" applyFill="1" applyBorder="1" applyAlignment="1">
      <alignment horizontal="left"/>
    </xf>
    <xf numFmtId="0" fontId="3" fillId="3" borderId="0" xfId="0" applyFont="1" applyFill="1" applyBorder="1" applyAlignment="1">
      <alignment horizontal="center"/>
    </xf>
    <xf numFmtId="2" fontId="8" fillId="11" borderId="9" xfId="0" applyNumberFormat="1" applyFont="1" applyFill="1" applyBorder="1" applyAlignment="1">
      <alignment horizontal="center"/>
    </xf>
    <xf numFmtId="1" fontId="8" fillId="5" borderId="9" xfId="0" applyNumberFormat="1" applyFont="1" applyFill="1" applyBorder="1" applyAlignment="1">
      <alignment horizontal="center"/>
    </xf>
    <xf numFmtId="1" fontId="23" fillId="11" borderId="4" xfId="0" applyNumberFormat="1" applyFont="1" applyFill="1" applyBorder="1" applyAlignment="1">
      <alignment horizontal="left"/>
    </xf>
    <xf numFmtId="0" fontId="13" fillId="12" borderId="4" xfId="0" applyFont="1" applyFill="1" applyBorder="1" applyAlignment="1">
      <alignment horizontal="left"/>
    </xf>
    <xf numFmtId="1" fontId="2" fillId="5" borderId="9" xfId="0" applyNumberFormat="1" applyFont="1" applyFill="1" applyBorder="1" applyAlignment="1">
      <alignment horizontal="center"/>
    </xf>
    <xf numFmtId="0" fontId="6" fillId="5" borderId="9" xfId="0" applyFont="1" applyFill="1" applyBorder="1" applyAlignment="1">
      <alignment horizontal="center" wrapText="1"/>
    </xf>
    <xf numFmtId="16" fontId="6" fillId="5" borderId="9" xfId="0" applyNumberFormat="1" applyFont="1" applyFill="1" applyBorder="1" applyAlignment="1">
      <alignment horizontal="center"/>
    </xf>
    <xf numFmtId="0" fontId="8" fillId="12" borderId="14" xfId="0" applyFont="1" applyFill="1" applyBorder="1" applyAlignment="1">
      <alignment horizontal="center"/>
    </xf>
    <xf numFmtId="1" fontId="2" fillId="21" borderId="9" xfId="0" applyNumberFormat="1" applyFont="1" applyFill="1" applyBorder="1" applyAlignment="1">
      <alignment horizontal="center"/>
    </xf>
    <xf numFmtId="0" fontId="6" fillId="21" borderId="9" xfId="0" applyFont="1" applyFill="1" applyBorder="1" applyAlignment="1">
      <alignment horizontal="center" wrapText="1"/>
    </xf>
    <xf numFmtId="16" fontId="6" fillId="21" borderId="9" xfId="0" applyNumberFormat="1" applyFont="1" applyFill="1" applyBorder="1" applyAlignment="1">
      <alignment horizontal="center"/>
    </xf>
    <xf numFmtId="0" fontId="0" fillId="21" borderId="0" xfId="0" applyFill="1" applyAlignment="1"/>
    <xf numFmtId="1" fontId="25" fillId="21" borderId="12" xfId="0" applyNumberFormat="1" applyFont="1" applyFill="1" applyBorder="1" applyAlignment="1">
      <alignment horizontal="center" vertical="center" wrapText="1"/>
    </xf>
    <xf numFmtId="1" fontId="3" fillId="6" borderId="8" xfId="0" applyNumberFormat="1" applyFont="1" applyFill="1" applyBorder="1" applyAlignment="1">
      <alignment horizontal="center"/>
    </xf>
    <xf numFmtId="1" fontId="8" fillId="20" borderId="9" xfId="0" applyNumberFormat="1" applyFont="1" applyFill="1" applyBorder="1" applyAlignment="1">
      <alignment horizontal="center"/>
    </xf>
    <xf numFmtId="2" fontId="8" fillId="5" borderId="9" xfId="0" applyNumberFormat="1" applyFont="1" applyFill="1" applyBorder="1" applyAlignment="1">
      <alignment horizontal="center"/>
    </xf>
    <xf numFmtId="0" fontId="18" fillId="0" borderId="0" xfId="0" applyFont="1" applyFill="1" applyAlignment="1"/>
    <xf numFmtId="1" fontId="8" fillId="0" borderId="9" xfId="0" applyNumberFormat="1" applyFont="1" applyFill="1" applyBorder="1" applyAlignment="1">
      <alignment horizontal="center"/>
    </xf>
    <xf numFmtId="1" fontId="8" fillId="22" borderId="9" xfId="0" applyNumberFormat="1" applyFont="1" applyFill="1" applyBorder="1" applyAlignment="1">
      <alignment horizontal="center"/>
    </xf>
    <xf numFmtId="1" fontId="2" fillId="5" borderId="0" xfId="0" applyNumberFormat="1" applyFont="1" applyFill="1" applyAlignment="1">
      <alignment horizontal="center"/>
    </xf>
    <xf numFmtId="1" fontId="2" fillId="5" borderId="0" xfId="0" applyNumberFormat="1" applyFont="1" applyFill="1" applyAlignment="1">
      <alignment horizontal="center" wrapText="1"/>
    </xf>
    <xf numFmtId="1" fontId="17" fillId="4" borderId="3" xfId="0" applyNumberFormat="1" applyFont="1" applyFill="1" applyBorder="1" applyAlignment="1">
      <alignment horizontal="center" vertical="top" wrapText="1"/>
    </xf>
    <xf numFmtId="1" fontId="7" fillId="4" borderId="3" xfId="0" applyNumberFormat="1" applyFont="1" applyFill="1" applyBorder="1" applyAlignment="1">
      <alignment horizontal="center"/>
    </xf>
    <xf numFmtId="1" fontId="7" fillId="4" borderId="8" xfId="0" applyNumberFormat="1" applyFont="1" applyFill="1" applyBorder="1" applyAlignment="1">
      <alignment horizontal="center"/>
    </xf>
    <xf numFmtId="1" fontId="2" fillId="0" borderId="0" xfId="0" applyNumberFormat="1" applyFont="1" applyAlignment="1">
      <alignment horizontal="center"/>
    </xf>
    <xf numFmtId="1" fontId="16" fillId="0" borderId="0" xfId="0" applyNumberFormat="1" applyFont="1" applyAlignment="1">
      <alignment horizontal="center"/>
    </xf>
    <xf numFmtId="1" fontId="2" fillId="0" borderId="0" xfId="0" applyNumberFormat="1" applyFont="1" applyAlignment="1">
      <alignment horizontal="center" wrapText="1"/>
    </xf>
    <xf numFmtId="0" fontId="0" fillId="0" borderId="0" xfId="0" applyAlignment="1">
      <alignment horizontal="center"/>
    </xf>
    <xf numFmtId="2" fontId="8" fillId="23" borderId="9" xfId="0" applyNumberFormat="1" applyFont="1" applyFill="1" applyBorder="1" applyAlignment="1">
      <alignment horizontal="center"/>
    </xf>
    <xf numFmtId="1" fontId="8" fillId="23" borderId="9" xfId="0" applyNumberFormat="1" applyFont="1" applyFill="1" applyBorder="1" applyAlignment="1">
      <alignment horizontal="center"/>
    </xf>
    <xf numFmtId="0" fontId="0" fillId="24" borderId="0" xfId="0" applyFill="1" applyAlignment="1"/>
    <xf numFmtId="0" fontId="8" fillId="24" borderId="9" xfId="0" applyFont="1" applyFill="1" applyBorder="1" applyAlignment="1">
      <alignment horizontal="center"/>
    </xf>
    <xf numFmtId="0" fontId="2" fillId="21" borderId="7" xfId="0" applyFont="1" applyFill="1" applyBorder="1" applyAlignment="1">
      <alignment horizontal="center"/>
    </xf>
    <xf numFmtId="1" fontId="15" fillId="21" borderId="9" xfId="0" applyNumberFormat="1" applyFont="1" applyFill="1" applyBorder="1" applyAlignment="1">
      <alignment horizontal="right"/>
    </xf>
    <xf numFmtId="1" fontId="3" fillId="21" borderId="9" xfId="0" applyNumberFormat="1" applyFont="1" applyFill="1" applyBorder="1" applyAlignment="1">
      <alignment horizontal="right"/>
    </xf>
    <xf numFmtId="1" fontId="29" fillId="10" borderId="9" xfId="0" applyNumberFormat="1" applyFont="1" applyFill="1" applyBorder="1" applyAlignment="1"/>
    <xf numFmtId="2" fontId="8" fillId="25" borderId="9" xfId="0" applyNumberFormat="1" applyFont="1" applyFill="1" applyBorder="1" applyAlignment="1">
      <alignment horizontal="center"/>
    </xf>
    <xf numFmtId="0" fontId="18" fillId="17" borderId="0" xfId="0" applyFont="1" applyFill="1" applyAlignment="1"/>
    <xf numFmtId="2" fontId="8" fillId="13" borderId="9" xfId="0" applyNumberFormat="1" applyFont="1" applyFill="1" applyBorder="1" applyAlignment="1">
      <alignment horizontal="center"/>
    </xf>
    <xf numFmtId="0" fontId="18" fillId="14" borderId="0" xfId="0" applyFont="1" applyFill="1" applyAlignment="1"/>
    <xf numFmtId="1" fontId="2" fillId="14" borderId="9" xfId="0" applyNumberFormat="1" applyFont="1" applyFill="1" applyBorder="1" applyAlignment="1"/>
    <xf numFmtId="1" fontId="7" fillId="4" borderId="8" xfId="0" applyNumberFormat="1" applyFont="1" applyFill="1" applyBorder="1" applyAlignment="1">
      <alignment horizontal="center" wrapText="1"/>
    </xf>
    <xf numFmtId="1" fontId="2" fillId="12" borderId="9" xfId="0" applyNumberFormat="1" applyFont="1" applyFill="1" applyBorder="1" applyAlignment="1"/>
    <xf numFmtId="1" fontId="29" fillId="10" borderId="9" xfId="0" applyNumberFormat="1" applyFont="1" applyFill="1" applyBorder="1" applyAlignment="1">
      <alignment horizontal="center"/>
    </xf>
    <xf numFmtId="1" fontId="17" fillId="4" borderId="10" xfId="0" applyNumberFormat="1" applyFont="1" applyFill="1" applyBorder="1" applyAlignment="1">
      <alignment horizontal="center" vertical="top" wrapText="1"/>
    </xf>
    <xf numFmtId="1" fontId="17" fillId="4" borderId="13" xfId="0" applyNumberFormat="1" applyFont="1" applyFill="1" applyBorder="1" applyAlignment="1">
      <alignment horizontal="center" vertical="top" wrapText="1"/>
    </xf>
    <xf numFmtId="1" fontId="7" fillId="4" borderId="3" xfId="0" applyNumberFormat="1" applyFont="1" applyFill="1" applyBorder="1" applyAlignment="1">
      <alignment horizontal="center" wrapText="1"/>
    </xf>
    <xf numFmtId="1" fontId="7" fillId="4" borderId="8" xfId="0" applyNumberFormat="1" applyFont="1" applyFill="1" applyBorder="1" applyAlignment="1">
      <alignment horizontal="center" wrapText="1"/>
    </xf>
    <xf numFmtId="0" fontId="3" fillId="3" borderId="0" xfId="0" applyFont="1" applyFill="1" applyAlignment="1">
      <alignment horizontal="left"/>
    </xf>
    <xf numFmtId="1" fontId="3" fillId="3" borderId="0" xfId="0" applyNumberFormat="1" applyFont="1" applyFill="1" applyAlignment="1">
      <alignment horizontal="center"/>
    </xf>
    <xf numFmtId="0" fontId="3" fillId="3" borderId="0" xfId="0" applyFont="1" applyFill="1" applyAlignment="1">
      <alignment horizontal="center"/>
    </xf>
    <xf numFmtId="164" fontId="3" fillId="3" borderId="10" xfId="0" applyNumberFormat="1" applyFont="1" applyFill="1" applyBorder="1" applyAlignment="1">
      <alignment horizontal="left"/>
    </xf>
    <xf numFmtId="0" fontId="3" fillId="3" borderId="0" xfId="1193" applyFont="1" applyFill="1" applyAlignment="1">
      <alignment horizontal="left"/>
    </xf>
    <xf numFmtId="0" fontId="3" fillId="3" borderId="0" xfId="1193" applyFont="1" applyFill="1" applyAlignment="1">
      <alignment horizontal="center"/>
    </xf>
    <xf numFmtId="0" fontId="26" fillId="21" borderId="0" xfId="0" applyFont="1" applyFill="1" applyAlignment="1">
      <alignment horizontal="left" vertical="top" wrapText="1"/>
    </xf>
    <xf numFmtId="1" fontId="2" fillId="0" borderId="9" xfId="0" applyNumberFormat="1" applyFont="1" applyFill="1" applyBorder="1" applyAlignment="1"/>
    <xf numFmtId="1" fontId="2" fillId="0" borderId="9" xfId="0" applyNumberFormat="1" applyFont="1" applyFill="1" applyBorder="1" applyAlignment="1">
      <alignment horizontal="center"/>
    </xf>
    <xf numFmtId="1" fontId="2" fillId="0" borderId="0" xfId="0" applyNumberFormat="1" applyFont="1" applyFill="1" applyAlignment="1"/>
    <xf numFmtId="1" fontId="25" fillId="0" borderId="12" xfId="0" applyNumberFormat="1" applyFont="1" applyFill="1" applyBorder="1" applyAlignment="1">
      <alignment horizontal="center" vertical="center" wrapText="1"/>
    </xf>
    <xf numFmtId="0" fontId="0" fillId="0" borderId="9" xfId="0" applyFill="1" applyBorder="1" applyAlignment="1"/>
    <xf numFmtId="0" fontId="0" fillId="0" borderId="0" xfId="0" applyFill="1" applyBorder="1" applyAlignment="1"/>
    <xf numFmtId="1" fontId="29" fillId="10" borderId="0" xfId="0" applyNumberFormat="1" applyFont="1" applyFill="1" applyBorder="1" applyAlignment="1"/>
    <xf numFmtId="1" fontId="29" fillId="0" borderId="9" xfId="0" applyNumberFormat="1" applyFont="1" applyBorder="1" applyAlignment="1">
      <alignment horizontal="center"/>
    </xf>
    <xf numFmtId="0" fontId="30" fillId="0" borderId="9" xfId="0" applyFont="1" applyBorder="1" applyAlignment="1">
      <alignment horizontal="center" wrapText="1"/>
    </xf>
    <xf numFmtId="16" fontId="30" fillId="0" borderId="9" xfId="0" applyNumberFormat="1" applyFont="1" applyBorder="1" applyAlignment="1">
      <alignment horizontal="center"/>
    </xf>
    <xf numFmtId="1" fontId="31" fillId="0" borderId="12" xfId="0" applyNumberFormat="1" applyFont="1" applyFill="1" applyBorder="1" applyAlignment="1">
      <alignment horizontal="right"/>
    </xf>
    <xf numFmtId="0" fontId="32" fillId="0" borderId="0" xfId="0" applyFont="1" applyAlignment="1"/>
    <xf numFmtId="1" fontId="29" fillId="16" borderId="9" xfId="0" applyNumberFormat="1" applyFont="1" applyFill="1" applyBorder="1" applyAlignment="1">
      <alignment horizontal="center"/>
    </xf>
    <xf numFmtId="0" fontId="30" fillId="16" borderId="9" xfId="0" applyFont="1" applyFill="1" applyBorder="1" applyAlignment="1">
      <alignment horizontal="center" wrapText="1"/>
    </xf>
    <xf numFmtId="16" fontId="30" fillId="16" borderId="9" xfId="0" applyNumberFormat="1" applyFont="1" applyFill="1" applyBorder="1" applyAlignment="1">
      <alignment horizontal="center"/>
    </xf>
    <xf numFmtId="1" fontId="31" fillId="16" borderId="12" xfId="0" applyNumberFormat="1" applyFont="1" applyFill="1" applyBorder="1" applyAlignment="1">
      <alignment horizontal="right"/>
    </xf>
    <xf numFmtId="0" fontId="33" fillId="16" borderId="0" xfId="0" applyFont="1" applyFill="1" applyAlignment="1">
      <alignment horizontal="left" vertical="top" textRotation="180" wrapText="1"/>
    </xf>
    <xf numFmtId="0" fontId="32" fillId="16" borderId="0" xfId="0" applyFont="1" applyFill="1" applyAlignment="1"/>
    <xf numFmtId="1" fontId="31" fillId="21" borderId="12" xfId="0" applyNumberFormat="1" applyFont="1" applyFill="1" applyBorder="1" applyAlignment="1">
      <alignment horizontal="right"/>
    </xf>
    <xf numFmtId="1" fontId="2" fillId="12" borderId="9" xfId="0" applyNumberFormat="1" applyFont="1" applyFill="1" applyBorder="1" applyAlignment="1">
      <alignment horizontal="left"/>
    </xf>
    <xf numFmtId="1" fontId="29" fillId="12" borderId="9" xfId="0" applyNumberFormat="1" applyFont="1" applyFill="1" applyBorder="1" applyAlignment="1"/>
    <xf numFmtId="1" fontId="8" fillId="0" borderId="12" xfId="0" applyNumberFormat="1" applyFont="1" applyFill="1" applyBorder="1" applyAlignment="1"/>
    <xf numFmtId="0" fontId="14" fillId="0" borderId="9" xfId="1193" applyFont="1" applyFill="1" applyBorder="1" applyAlignment="1"/>
    <xf numFmtId="1" fontId="29" fillId="4" borderId="6" xfId="0" applyNumberFormat="1" applyFont="1" applyFill="1" applyBorder="1" applyAlignment="1"/>
    <xf numFmtId="1" fontId="29" fillId="4" borderId="6" xfId="0" applyNumberFormat="1" applyFont="1" applyFill="1" applyBorder="1" applyAlignment="1">
      <alignment horizontal="center"/>
    </xf>
    <xf numFmtId="1" fontId="29" fillId="4" borderId="12" xfId="0" applyNumberFormat="1" applyFont="1" applyFill="1" applyBorder="1" applyAlignment="1">
      <alignment horizontal="center"/>
    </xf>
    <xf numFmtId="1" fontId="34" fillId="8" borderId="9" xfId="0" applyNumberFormat="1" applyFont="1" applyFill="1" applyBorder="1" applyAlignment="1">
      <alignment horizontal="right"/>
    </xf>
    <xf numFmtId="1" fontId="29" fillId="4" borderId="8" xfId="0" applyNumberFormat="1" applyFont="1" applyFill="1" applyBorder="1" applyAlignment="1"/>
    <xf numFmtId="1" fontId="34" fillId="16" borderId="9" xfId="0" applyNumberFormat="1" applyFont="1" applyFill="1" applyBorder="1" applyAlignment="1">
      <alignment horizontal="right"/>
    </xf>
    <xf numFmtId="1" fontId="34" fillId="21" borderId="9" xfId="0" applyNumberFormat="1" applyFont="1" applyFill="1" applyBorder="1" applyAlignment="1">
      <alignment horizontal="right"/>
    </xf>
    <xf numFmtId="0" fontId="35" fillId="0" borderId="0" xfId="0" applyFont="1" applyAlignment="1">
      <alignment horizontal="right"/>
    </xf>
    <xf numFmtId="1" fontId="36" fillId="4" borderId="6" xfId="0" applyNumberFormat="1" applyFont="1" applyFill="1" applyBorder="1" applyAlignment="1"/>
    <xf numFmtId="1" fontId="36" fillId="4" borderId="6" xfId="0" applyNumberFormat="1" applyFont="1" applyFill="1" applyBorder="1" applyAlignment="1">
      <alignment horizontal="center"/>
    </xf>
    <xf numFmtId="1" fontId="36" fillId="4" borderId="12" xfId="0" applyNumberFormat="1" applyFont="1" applyFill="1" applyBorder="1" applyAlignment="1">
      <alignment horizontal="center"/>
    </xf>
    <xf numFmtId="1" fontId="36" fillId="8" borderId="9" xfId="0" applyNumberFormat="1" applyFont="1" applyFill="1" applyBorder="1" applyAlignment="1">
      <alignment horizontal="right"/>
    </xf>
    <xf numFmtId="1" fontId="36" fillId="4" borderId="8" xfId="0" applyNumberFormat="1" applyFont="1" applyFill="1" applyBorder="1" applyAlignment="1"/>
    <xf numFmtId="1" fontId="36" fillId="21" borderId="9" xfId="0" applyNumberFormat="1" applyFont="1" applyFill="1" applyBorder="1" applyAlignment="1">
      <alignment horizontal="right"/>
    </xf>
    <xf numFmtId="0" fontId="36" fillId="0" borderId="0" xfId="0" applyFont="1" applyAlignment="1">
      <alignment horizontal="right"/>
    </xf>
    <xf numFmtId="1" fontId="37" fillId="4" borderId="6" xfId="0" applyNumberFormat="1" applyFont="1" applyFill="1" applyBorder="1" applyAlignment="1"/>
    <xf numFmtId="1" fontId="37" fillId="4" borderId="6" xfId="0" applyNumberFormat="1" applyFont="1" applyFill="1" applyBorder="1" applyAlignment="1">
      <alignment horizontal="center"/>
    </xf>
    <xf numFmtId="1" fontId="37" fillId="4" borderId="12" xfId="0" applyNumberFormat="1" applyFont="1" applyFill="1" applyBorder="1" applyAlignment="1">
      <alignment horizontal="center"/>
    </xf>
    <xf numFmtId="1" fontId="37" fillId="8" borderId="9" xfId="0" applyNumberFormat="1" applyFont="1" applyFill="1" applyBorder="1" applyAlignment="1">
      <alignment horizontal="right"/>
    </xf>
    <xf numFmtId="1" fontId="37" fillId="4" borderId="8" xfId="0" applyNumberFormat="1" applyFont="1" applyFill="1" applyBorder="1" applyAlignment="1"/>
    <xf numFmtId="0" fontId="37" fillId="0" borderId="0" xfId="0" applyFont="1" applyAlignment="1">
      <alignment horizontal="right"/>
    </xf>
    <xf numFmtId="1" fontId="38" fillId="8" borderId="9" xfId="0" applyNumberFormat="1" applyFont="1" applyFill="1" applyBorder="1" applyAlignment="1">
      <alignment horizontal="right"/>
    </xf>
    <xf numFmtId="1" fontId="38" fillId="16" borderId="9" xfId="0" applyNumberFormat="1" applyFont="1" applyFill="1" applyBorder="1" applyAlignment="1">
      <alignment horizontal="right"/>
    </xf>
    <xf numFmtId="1" fontId="38" fillId="21" borderId="9" xfId="0" applyNumberFormat="1" applyFont="1" applyFill="1" applyBorder="1" applyAlignment="1">
      <alignment horizontal="right"/>
    </xf>
    <xf numFmtId="0" fontId="4" fillId="21" borderId="0" xfId="0" applyFont="1" applyFill="1" applyAlignment="1"/>
    <xf numFmtId="0" fontId="24" fillId="21" borderId="0" xfId="0" applyFont="1" applyFill="1" applyAlignment="1">
      <alignment horizontal="left" vertical="top" textRotation="180" wrapText="1"/>
    </xf>
    <xf numFmtId="1" fontId="37" fillId="16" borderId="9" xfId="0" applyNumberFormat="1" applyFont="1" applyFill="1" applyBorder="1" applyAlignment="1">
      <alignment horizontal="right"/>
    </xf>
    <xf numFmtId="0" fontId="6" fillId="0" borderId="9" xfId="0" applyFont="1" applyFill="1" applyBorder="1" applyAlignment="1">
      <alignment horizontal="center" wrapText="1"/>
    </xf>
    <xf numFmtId="16" fontId="6" fillId="0" borderId="9" xfId="0" applyNumberFormat="1" applyFont="1" applyFill="1" applyBorder="1" applyAlignment="1">
      <alignment horizontal="center"/>
    </xf>
    <xf numFmtId="0" fontId="2" fillId="0" borderId="7" xfId="0" applyFont="1" applyFill="1" applyBorder="1" applyAlignment="1">
      <alignment horizontal="center"/>
    </xf>
    <xf numFmtId="1" fontId="15" fillId="0" borderId="9" xfId="0" applyNumberFormat="1" applyFont="1" applyFill="1" applyBorder="1" applyAlignment="1">
      <alignment horizontal="right"/>
    </xf>
    <xf numFmtId="1" fontId="34" fillId="0" borderId="9" xfId="0" applyNumberFormat="1" applyFont="1" applyFill="1" applyBorder="1" applyAlignment="1">
      <alignment horizontal="right"/>
    </xf>
    <xf numFmtId="1" fontId="36" fillId="0" borderId="9" xfId="0" applyNumberFormat="1" applyFont="1" applyFill="1" applyBorder="1" applyAlignment="1">
      <alignment horizontal="right"/>
    </xf>
    <xf numFmtId="1" fontId="37" fillId="0" borderId="9" xfId="0" applyNumberFormat="1" applyFont="1" applyFill="1" applyBorder="1" applyAlignment="1">
      <alignment horizontal="right"/>
    </xf>
    <xf numFmtId="1" fontId="38" fillId="0" borderId="9" xfId="0" applyNumberFormat="1" applyFont="1" applyFill="1" applyBorder="1" applyAlignment="1">
      <alignment horizontal="right"/>
    </xf>
    <xf numFmtId="1" fontId="37" fillId="12" borderId="9" xfId="0" applyNumberFormat="1" applyFont="1" applyFill="1" applyBorder="1" applyAlignment="1">
      <alignment horizontal="right"/>
    </xf>
    <xf numFmtId="1" fontId="36" fillId="12" borderId="9" xfId="0" applyNumberFormat="1" applyFont="1" applyFill="1" applyBorder="1" applyAlignment="1">
      <alignment horizontal="right"/>
    </xf>
    <xf numFmtId="1" fontId="3" fillId="26" borderId="9" xfId="0" applyNumberFormat="1" applyFont="1" applyFill="1" applyBorder="1" applyAlignment="1">
      <alignment horizontal="right"/>
    </xf>
    <xf numFmtId="1" fontId="2" fillId="26" borderId="9" xfId="0" applyNumberFormat="1" applyFont="1" applyFill="1" applyBorder="1" applyAlignment="1"/>
    <xf numFmtId="1" fontId="2" fillId="26" borderId="9" xfId="0" applyNumberFormat="1" applyFont="1" applyFill="1" applyBorder="1" applyAlignment="1">
      <alignment horizontal="center"/>
    </xf>
    <xf numFmtId="0" fontId="14" fillId="26" borderId="9" xfId="0" applyFont="1" applyFill="1" applyBorder="1" applyAlignment="1"/>
    <xf numFmtId="1" fontId="29" fillId="26" borderId="9" xfId="0" applyNumberFormat="1" applyFont="1" applyFill="1" applyBorder="1" applyAlignment="1"/>
    <xf numFmtId="1" fontId="29" fillId="26" borderId="9" xfId="0" applyNumberFormat="1" applyFont="1" applyFill="1" applyBorder="1" applyAlignment="1">
      <alignment horizontal="center"/>
    </xf>
    <xf numFmtId="1" fontId="3" fillId="27" borderId="9" xfId="0" applyNumberFormat="1" applyFont="1" applyFill="1" applyBorder="1" applyAlignment="1">
      <alignment horizontal="right"/>
    </xf>
    <xf numFmtId="1" fontId="7" fillId="4" borderId="0" xfId="0" applyNumberFormat="1" applyFont="1" applyFill="1" applyBorder="1" applyAlignment="1">
      <alignment horizontal="center" wrapText="1"/>
    </xf>
    <xf numFmtId="0" fontId="35" fillId="0" borderId="0" xfId="0" applyFont="1" applyFill="1" applyAlignment="1"/>
    <xf numFmtId="0" fontId="4" fillId="0" borderId="0" xfId="0" applyFont="1" applyFill="1" applyAlignment="1"/>
    <xf numFmtId="0" fontId="39" fillId="0" borderId="0" xfId="0" applyFont="1" applyFill="1" applyAlignment="1"/>
    <xf numFmtId="1" fontId="2" fillId="0" borderId="0" xfId="0" applyNumberFormat="1" applyFont="1" applyFill="1" applyBorder="1" applyAlignment="1"/>
    <xf numFmtId="1" fontId="2" fillId="28" borderId="9" xfId="0" applyNumberFormat="1" applyFont="1" applyFill="1" applyBorder="1" applyAlignment="1"/>
  </cellXfs>
  <cellStyles count="119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Normal" xfId="0" builtinId="0"/>
    <cellStyle name="Normal 2" xfId="1193" xr:uid="{929B0C5B-A30C-8F4F-A25B-5AA9A4AA024D}"/>
  </cellStyles>
  <dxfs count="6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000000"/>
      <rgbColor rgb="00E6E6E6"/>
      <rgbColor rgb="00CDCDCD"/>
      <rgbColor rgb="00339966"/>
      <rgbColor rgb="00DD0806"/>
      <rgbColor rgb="00FFFFFF"/>
      <rgbColor rgb="00CCCCFF"/>
      <rgbColor rgb="00CCFFCC"/>
      <rgbColor rgb="00A3D979"/>
      <rgbColor rgb="00CAEBC7"/>
      <rgbColor rgb="00F3EB00"/>
      <rgbColor rgb="00FCF305"/>
      <rgbColor rgb="00C2E5A6"/>
      <rgbColor rgb="00FFFF3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8E765"/>
      <color rgb="FF8DB4E2"/>
      <color rgb="FF3B8C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75"/>
  <sheetViews>
    <sheetView showGridLines="0" topLeftCell="A24" zoomScale="110" zoomScaleNormal="110" workbookViewId="0">
      <selection activeCell="C4" sqref="C4:C5"/>
    </sheetView>
  </sheetViews>
  <sheetFormatPr baseColWidth="10" defaultColWidth="17.6640625" defaultRowHeight="20" customHeight="1" x14ac:dyDescent="0.15"/>
  <cols>
    <col min="1" max="1" width="29" customWidth="1"/>
    <col min="2" max="2" width="5.5" customWidth="1"/>
    <col min="3" max="3" width="9.6640625" customWidth="1"/>
    <col min="4" max="4" width="5.5" style="189" customWidth="1"/>
    <col min="5" max="5" width="21.33203125" customWidth="1"/>
    <col min="6" max="6" width="0.83203125" hidden="1" customWidth="1"/>
    <col min="7" max="7" width="5.1640625" bestFit="1" customWidth="1"/>
    <col min="8" max="8" width="5.83203125" customWidth="1"/>
    <col min="9" max="11" width="5.6640625" customWidth="1"/>
    <col min="12" max="12" width="7.1640625" customWidth="1"/>
    <col min="13" max="13" width="5.1640625" hidden="1" customWidth="1"/>
    <col min="14" max="15" width="5.1640625" style="228" customWidth="1"/>
    <col min="16" max="18" width="5.1640625" customWidth="1"/>
    <col min="19" max="19" width="5.1640625" style="228" customWidth="1"/>
    <col min="20" max="20" width="5.1640625" style="234" customWidth="1"/>
    <col min="21" max="27" width="5.1640625" customWidth="1"/>
    <col min="28" max="28" width="5.1640625" style="173" customWidth="1"/>
    <col min="29" max="34" width="5.1640625" customWidth="1"/>
    <col min="35" max="39" width="5.1640625" style="228" customWidth="1"/>
    <col min="40" max="48" width="5.1640625" customWidth="1"/>
  </cols>
  <sheetData>
    <row r="1" spans="1:48" ht="33.75" customHeight="1" x14ac:dyDescent="0.2">
      <c r="A1" s="1" t="s">
        <v>205</v>
      </c>
      <c r="B1" s="70"/>
      <c r="C1" s="70"/>
      <c r="D1" s="187"/>
      <c r="E1" s="70"/>
      <c r="F1" s="70"/>
      <c r="G1" s="71" t="s">
        <v>36</v>
      </c>
      <c r="H1" s="71"/>
      <c r="I1" s="70"/>
      <c r="J1" s="70"/>
      <c r="K1" s="70"/>
      <c r="L1" s="70"/>
      <c r="M1" s="1"/>
      <c r="N1" s="224">
        <v>2022</v>
      </c>
      <c r="O1" s="224">
        <v>2022</v>
      </c>
      <c r="P1" s="19">
        <v>2023</v>
      </c>
      <c r="Q1" s="19">
        <v>2023</v>
      </c>
      <c r="R1" s="19">
        <v>2023</v>
      </c>
      <c r="S1" s="224">
        <v>2023</v>
      </c>
      <c r="T1" s="229">
        <v>2023</v>
      </c>
      <c r="U1" s="19">
        <v>2023</v>
      </c>
      <c r="V1" s="19">
        <v>2023</v>
      </c>
      <c r="W1" s="19">
        <v>2023</v>
      </c>
      <c r="X1" s="19">
        <v>2023</v>
      </c>
      <c r="Y1" s="19">
        <v>2023</v>
      </c>
      <c r="Z1" s="19">
        <v>2023</v>
      </c>
      <c r="AA1" s="166">
        <v>2023</v>
      </c>
      <c r="AB1" s="170">
        <v>2023</v>
      </c>
      <c r="AC1" s="19">
        <v>2023</v>
      </c>
      <c r="AD1" s="19">
        <v>2023</v>
      </c>
      <c r="AE1" s="19">
        <v>2023</v>
      </c>
      <c r="AF1" s="19">
        <v>2023</v>
      </c>
      <c r="AG1" s="19">
        <v>2023</v>
      </c>
      <c r="AH1" s="19">
        <v>2023</v>
      </c>
      <c r="AI1" s="224">
        <v>2023</v>
      </c>
      <c r="AJ1" s="224">
        <v>2023</v>
      </c>
      <c r="AK1" s="224">
        <v>2023</v>
      </c>
      <c r="AL1" s="224">
        <v>2023</v>
      </c>
      <c r="AM1" s="224">
        <v>2023</v>
      </c>
      <c r="AN1" s="19"/>
      <c r="AO1" s="19"/>
      <c r="AP1" s="19"/>
      <c r="AQ1" s="19"/>
      <c r="AR1" s="19"/>
      <c r="AS1" s="19"/>
      <c r="AT1" s="19"/>
      <c r="AU1" s="19"/>
      <c r="AV1" s="19"/>
    </row>
    <row r="2" spans="1:48" ht="38" customHeight="1" x14ac:dyDescent="0.15">
      <c r="A2" s="2"/>
      <c r="B2" s="2"/>
      <c r="C2" s="2"/>
      <c r="D2" s="188"/>
      <c r="E2" s="2"/>
      <c r="F2" s="2"/>
      <c r="G2" s="2"/>
      <c r="H2" s="2"/>
      <c r="I2" s="2"/>
      <c r="J2" s="2"/>
      <c r="K2" s="2"/>
      <c r="L2" s="2"/>
      <c r="M2" s="3" t="s">
        <v>27</v>
      </c>
      <c r="N2" s="225" t="s">
        <v>54</v>
      </c>
      <c r="O2" s="225" t="s">
        <v>54</v>
      </c>
      <c r="P2" s="59" t="s">
        <v>67</v>
      </c>
      <c r="Q2" s="59" t="s">
        <v>67</v>
      </c>
      <c r="R2" s="59" t="s">
        <v>73</v>
      </c>
      <c r="S2" s="225" t="s">
        <v>105</v>
      </c>
      <c r="T2" s="230" t="s">
        <v>105</v>
      </c>
      <c r="U2" s="59" t="s">
        <v>73</v>
      </c>
      <c r="V2" s="59" t="s">
        <v>73</v>
      </c>
      <c r="W2" s="59" t="s">
        <v>67</v>
      </c>
      <c r="X2" s="59" t="s">
        <v>67</v>
      </c>
      <c r="Y2" s="113" t="s">
        <v>126</v>
      </c>
      <c r="Z2" s="59" t="s">
        <v>73</v>
      </c>
      <c r="AA2" s="167" t="s">
        <v>145</v>
      </c>
      <c r="AB2" s="171" t="s">
        <v>145</v>
      </c>
      <c r="AC2" s="59" t="s">
        <v>146</v>
      </c>
      <c r="AD2" s="59" t="s">
        <v>146</v>
      </c>
      <c r="AE2" s="59" t="s">
        <v>176</v>
      </c>
      <c r="AF2" s="59" t="s">
        <v>176</v>
      </c>
      <c r="AG2" s="59" t="s">
        <v>176</v>
      </c>
      <c r="AH2" s="59" t="s">
        <v>176</v>
      </c>
      <c r="AI2" s="225" t="s">
        <v>180</v>
      </c>
      <c r="AJ2" s="225" t="s">
        <v>105</v>
      </c>
      <c r="AK2" s="225" t="s">
        <v>105</v>
      </c>
      <c r="AL2" s="225" t="s">
        <v>193</v>
      </c>
      <c r="AM2" s="225" t="s">
        <v>193</v>
      </c>
      <c r="AN2" s="59"/>
      <c r="AO2" s="59"/>
      <c r="AP2" s="59"/>
      <c r="AQ2" s="59"/>
      <c r="AR2" s="59"/>
      <c r="AS2" s="59"/>
      <c r="AT2" s="59"/>
      <c r="AU2" s="59"/>
      <c r="AV2" s="59"/>
    </row>
    <row r="3" spans="1:48" ht="36" customHeight="1" x14ac:dyDescent="0.15">
      <c r="A3" s="72" t="s">
        <v>33</v>
      </c>
      <c r="B3" s="73" t="s">
        <v>38</v>
      </c>
      <c r="C3" s="73"/>
      <c r="D3" s="183"/>
      <c r="E3" s="73"/>
      <c r="F3" s="74"/>
      <c r="G3" s="75"/>
      <c r="H3" s="206" t="s">
        <v>56</v>
      </c>
      <c r="I3" s="206"/>
      <c r="J3" s="206"/>
      <c r="K3" s="206"/>
      <c r="L3" s="207"/>
      <c r="M3" s="3" t="s">
        <v>28</v>
      </c>
      <c r="N3" s="225" t="s">
        <v>41</v>
      </c>
      <c r="O3" s="225" t="s">
        <v>41</v>
      </c>
      <c r="P3" s="59" t="s">
        <v>41</v>
      </c>
      <c r="Q3" s="59" t="s">
        <v>41</v>
      </c>
      <c r="R3" s="59" t="s">
        <v>96</v>
      </c>
      <c r="S3" s="225" t="s">
        <v>111</v>
      </c>
      <c r="T3" s="230" t="s">
        <v>111</v>
      </c>
      <c r="U3" s="59" t="s">
        <v>96</v>
      </c>
      <c r="V3" s="59" t="s">
        <v>96</v>
      </c>
      <c r="W3" s="59" t="s">
        <v>116</v>
      </c>
      <c r="X3" s="59" t="s">
        <v>116</v>
      </c>
      <c r="Y3" s="59" t="s">
        <v>127</v>
      </c>
      <c r="Z3" s="59" t="s">
        <v>144</v>
      </c>
      <c r="AA3" s="167" t="s">
        <v>147</v>
      </c>
      <c r="AB3" s="171" t="s">
        <v>147</v>
      </c>
      <c r="AC3" s="59" t="s">
        <v>144</v>
      </c>
      <c r="AD3" s="59" t="s">
        <v>144</v>
      </c>
      <c r="AE3" s="59" t="s">
        <v>177</v>
      </c>
      <c r="AF3" s="59" t="s">
        <v>177</v>
      </c>
      <c r="AG3" s="59" t="s">
        <v>179</v>
      </c>
      <c r="AH3" s="59" t="s">
        <v>179</v>
      </c>
      <c r="AI3" s="225" t="s">
        <v>181</v>
      </c>
      <c r="AJ3" s="225" t="s">
        <v>181</v>
      </c>
      <c r="AK3" s="225" t="s">
        <v>181</v>
      </c>
      <c r="AL3" s="225" t="s">
        <v>189</v>
      </c>
      <c r="AM3" s="225" t="s">
        <v>189</v>
      </c>
      <c r="AN3" s="59"/>
      <c r="AO3" s="59"/>
      <c r="AP3" s="59"/>
      <c r="AQ3" s="59"/>
      <c r="AR3" s="59"/>
      <c r="AS3" s="59"/>
      <c r="AT3" s="59"/>
      <c r="AU3" s="59"/>
      <c r="AV3" s="59"/>
    </row>
    <row r="4" spans="1:48" ht="15" customHeight="1" x14ac:dyDescent="0.15">
      <c r="A4" s="4"/>
      <c r="B4" s="5"/>
      <c r="C4" s="208" t="s">
        <v>210</v>
      </c>
      <c r="D4" s="184"/>
      <c r="E4" s="5"/>
      <c r="F4" s="6"/>
      <c r="G4" s="7" t="s">
        <v>3</v>
      </c>
      <c r="H4" s="8" t="s">
        <v>2</v>
      </c>
      <c r="I4" s="9" t="s">
        <v>18</v>
      </c>
      <c r="J4" s="10" t="s">
        <v>18</v>
      </c>
      <c r="K4" s="11" t="s">
        <v>18</v>
      </c>
      <c r="L4" s="12" t="s">
        <v>7</v>
      </c>
      <c r="M4" s="13" t="s">
        <v>29</v>
      </c>
      <c r="N4" s="226">
        <v>43450</v>
      </c>
      <c r="O4" s="226">
        <v>43451</v>
      </c>
      <c r="P4" s="60">
        <v>43485</v>
      </c>
      <c r="Q4" s="60">
        <v>43486</v>
      </c>
      <c r="R4" s="60">
        <v>43492</v>
      </c>
      <c r="S4" s="226">
        <v>43499</v>
      </c>
      <c r="T4" s="231">
        <v>43500</v>
      </c>
      <c r="U4" s="60">
        <v>43506</v>
      </c>
      <c r="V4" s="60">
        <v>43507</v>
      </c>
      <c r="W4" s="60">
        <v>43503</v>
      </c>
      <c r="X4" s="60">
        <v>43504</v>
      </c>
      <c r="Y4" s="60">
        <v>43514</v>
      </c>
      <c r="Z4" s="60">
        <v>43519</v>
      </c>
      <c r="AA4" s="168">
        <v>43519</v>
      </c>
      <c r="AB4" s="172">
        <v>43520</v>
      </c>
      <c r="AC4" s="60">
        <v>43520</v>
      </c>
      <c r="AD4" s="60">
        <v>43521</v>
      </c>
      <c r="AE4" s="60">
        <v>43526</v>
      </c>
      <c r="AF4" s="60">
        <v>43527</v>
      </c>
      <c r="AG4" s="60">
        <v>43532</v>
      </c>
      <c r="AH4" s="60">
        <v>43533</v>
      </c>
      <c r="AI4" s="226">
        <v>43533</v>
      </c>
      <c r="AJ4" s="226">
        <v>43541</v>
      </c>
      <c r="AK4" s="226">
        <v>43542</v>
      </c>
      <c r="AL4" s="226">
        <v>43548</v>
      </c>
      <c r="AM4" s="226">
        <v>43549</v>
      </c>
      <c r="AN4" s="60"/>
      <c r="AO4" s="60"/>
      <c r="AP4" s="60"/>
      <c r="AQ4" s="60"/>
      <c r="AR4" s="60"/>
      <c r="AS4" s="60"/>
      <c r="AT4" s="60"/>
      <c r="AU4" s="60"/>
      <c r="AV4" s="60"/>
    </row>
    <row r="5" spans="1:48" ht="45" customHeight="1" x14ac:dyDescent="0.15">
      <c r="A5" s="14" t="s">
        <v>197</v>
      </c>
      <c r="B5" s="15" t="s">
        <v>58</v>
      </c>
      <c r="C5" s="209"/>
      <c r="D5" s="203" t="s">
        <v>196</v>
      </c>
      <c r="E5" s="15" t="s">
        <v>9</v>
      </c>
      <c r="F5" s="16"/>
      <c r="G5" s="7" t="s">
        <v>2</v>
      </c>
      <c r="H5" s="17" t="s">
        <v>25</v>
      </c>
      <c r="I5" s="18" t="s">
        <v>6</v>
      </c>
      <c r="J5" s="10" t="s">
        <v>5</v>
      </c>
      <c r="K5" s="10" t="s">
        <v>19</v>
      </c>
      <c r="L5" s="12" t="s">
        <v>8</v>
      </c>
      <c r="M5" s="13" t="s">
        <v>30</v>
      </c>
      <c r="N5" s="226" t="s">
        <v>39</v>
      </c>
      <c r="O5" s="226" t="s">
        <v>39</v>
      </c>
      <c r="P5" s="60" t="s">
        <v>39</v>
      </c>
      <c r="Q5" s="60" t="s">
        <v>71</v>
      </c>
      <c r="R5" s="60" t="s">
        <v>39</v>
      </c>
      <c r="S5" s="226" t="s">
        <v>39</v>
      </c>
      <c r="T5" s="231" t="s">
        <v>119</v>
      </c>
      <c r="U5" s="60" t="s">
        <v>39</v>
      </c>
      <c r="V5" s="60" t="s">
        <v>39</v>
      </c>
      <c r="W5" s="60" t="s">
        <v>39</v>
      </c>
      <c r="X5" s="60" t="s">
        <v>71</v>
      </c>
      <c r="Y5" s="60" t="s">
        <v>128</v>
      </c>
      <c r="Z5" s="60" t="s">
        <v>39</v>
      </c>
      <c r="AA5" s="168" t="s">
        <v>39</v>
      </c>
      <c r="AB5" s="172" t="s">
        <v>71</v>
      </c>
      <c r="AC5" s="60" t="s">
        <v>39</v>
      </c>
      <c r="AD5" s="60" t="s">
        <v>71</v>
      </c>
      <c r="AE5" s="60" t="s">
        <v>39</v>
      </c>
      <c r="AF5" s="60" t="s">
        <v>71</v>
      </c>
      <c r="AG5" s="60" t="s">
        <v>39</v>
      </c>
      <c r="AH5" s="60" t="s">
        <v>71</v>
      </c>
      <c r="AI5" s="226" t="s">
        <v>39</v>
      </c>
      <c r="AJ5" s="226" t="s">
        <v>39</v>
      </c>
      <c r="AK5" s="226" t="s">
        <v>71</v>
      </c>
      <c r="AL5" s="226" t="s">
        <v>39</v>
      </c>
      <c r="AM5" s="226" t="s">
        <v>71</v>
      </c>
      <c r="AN5" s="60"/>
      <c r="AO5" s="60"/>
      <c r="AP5" s="60"/>
      <c r="AQ5" s="60"/>
      <c r="AR5" s="60"/>
      <c r="AS5" s="60"/>
      <c r="AT5" s="60"/>
      <c r="AU5" s="60"/>
      <c r="AV5" s="60"/>
    </row>
    <row r="6" spans="1:48" ht="19" customHeight="1" x14ac:dyDescent="0.15">
      <c r="A6" s="64" t="s">
        <v>206</v>
      </c>
      <c r="B6" s="64">
        <v>2007</v>
      </c>
      <c r="C6" s="64" t="s">
        <v>60</v>
      </c>
      <c r="D6" s="144" t="s">
        <v>40</v>
      </c>
      <c r="E6" s="65" t="s">
        <v>49</v>
      </c>
      <c r="F6" s="64"/>
      <c r="G6" s="64">
        <f>H6</f>
        <v>1</v>
      </c>
      <c r="H6" s="19">
        <f>RANK(L6,$L$6:$L$25,0)</f>
        <v>1</v>
      </c>
      <c r="I6" s="20">
        <f>LARGE(($N6:$AV6),1)</f>
        <v>1174.7666666666667</v>
      </c>
      <c r="J6" s="20">
        <f>LARGE(($N6:$AV6),2)</f>
        <v>941.50293255131965</v>
      </c>
      <c r="K6" s="20">
        <f>LARGE(($N6:$AV6),3)</f>
        <v>885.66666666666674</v>
      </c>
      <c r="L6" s="19">
        <f>SUM(I6+J6+K6)</f>
        <v>3001.936265884653</v>
      </c>
      <c r="M6" s="21"/>
      <c r="N6" s="227">
        <f>IF(ISNA(VLOOKUP($E6,'FIS Apex MO-1'!$A$17:$H$996,8,FALSE))=TRUE,"0",VLOOKUP($E6,'FIS Apex MO-1'!$A$17:$H$996,8,FALSE))</f>
        <v>375.67640328442582</v>
      </c>
      <c r="O6" s="227">
        <f>IF(ISNA(VLOOKUP($E6,'FIS Apex MO-2'!$A$17:$H$996,8,FALSE))=TRUE,"0",VLOOKUP($E6,'FIS Apex MO-2'!$A$17:$H$996,8,FALSE))</f>
        <v>399.26742434615915</v>
      </c>
      <c r="P6" s="98" t="str">
        <f>IF(ISNA(VLOOKUP($E6,'NorAm Apex MO'!$A$17:$H$993,8,FALSE))=TRUE,"0",VLOOKUP($E6,'NorAm Apex MO'!$A$17:$H$993,8,FALSE))</f>
        <v>0</v>
      </c>
      <c r="Q6" s="98" t="str">
        <f>IF(ISNA(VLOOKUP($E6,'NorAm Apex DM'!$A$17:$H$993,8,FALSE))=TRUE,"0",VLOOKUP($E6,'NorAm Apex DM'!$A$17:$H$993,8,FALSE))</f>
        <v>0</v>
      </c>
      <c r="R6" s="98">
        <f>IF(ISNA(VLOOKUP($E6,'TT BV1'!$A$17:$H$993,8,FALSE))=TRUE,"0",VLOOKUP($E6,'TT BV1'!$A$17:$H$993,8,FALSE))</f>
        <v>500</v>
      </c>
      <c r="S6" s="227">
        <f>IF(ISNA(VLOOKUP($E6,'CC Canyon MO'!$A$17:$H$993,8,FALSE))=TRUE,"0",VLOOKUP($E6,'CC Canyon MO'!$A$17:$H$993,8,FALSE))</f>
        <v>457.16026376146783</v>
      </c>
      <c r="T6" s="232">
        <f>IF(ISNA(VLOOKUP($E6,'CC Canyon DM'!$A$17:$H$981,8,FALSE))=TRUE,"0",VLOOKUP($E6,'CC Canyon DM'!$A$17:$H$981,8,FALSE))</f>
        <v>437.48484323575269</v>
      </c>
      <c r="U6" s="98">
        <f>IF(ISNA(VLOOKUP($E6,'TT BV2'!$A$17:$H$993,8,FALSE))=TRUE,"0",VLOOKUP($E6,'TT BV2'!$A$17:$H$993,8,FALSE))</f>
        <v>488.39150227617603</v>
      </c>
      <c r="V6" s="98">
        <f>IF(ISNA(VLOOKUP($E6,'TT BV3'!$A$17:$H$993,8,FALSE))=TRUE,"0",VLOOKUP($E6,'TT BV3'!$A$17:$H$993,8,FALSE))</f>
        <v>493.41463414634148</v>
      </c>
      <c r="W6" s="98" t="str">
        <f>IF(ISNA(VLOOKUP($E6,'NorAm Deer Valley MO'!$A$17:$H$993,8,FALSE))=TRUE,"0",VLOOKUP($E6,'NorAm Deer Valley MO'!$A$17:$H$993,8,FALSE))</f>
        <v>0</v>
      </c>
      <c r="X6" s="98" t="str">
        <f>IF(ISNA(VLOOKUP($E6,'NorAm Deer Valley DM'!$A$17:$H$993,8,FALSE))=TRUE,"0",VLOOKUP($E6,'NorAm Deer Valley DM'!$A$17:$H$993,8,FALSE))</f>
        <v>0</v>
      </c>
      <c r="Y6" s="98" t="str">
        <f>IF(ISNA(VLOOKUP($E6,'Freestylerz Fest - Calabogie'!$A$17:$K$993,8,FALSE))=TRUE,"0",VLOOKUP($E6,'Freestylerz Fest - Calabogie'!$A$17:$K$993,8,FALSE))</f>
        <v>0</v>
      </c>
      <c r="Z6" s="98">
        <f>IF(ISNA(VLOOKUP($E6,'TT Camp Fortune'!$A$17:$K$993,8,FALSE))=TRUE,"0",VLOOKUP($E6,'TT Camp Fortune'!$A$17:$K$993,8,FALSE))</f>
        <v>500</v>
      </c>
      <c r="AA6" s="98" t="str">
        <f>IF(ISNA(VLOOKUP($E6,'CWG Crabbe Mt. MO'!$A$17:$K$993,10,FALSE))=TRUE,"0",VLOOKUP($E6,'CWG Crabbe Mt. MO'!$A$17:$K$993,10,FALSE))</f>
        <v>0</v>
      </c>
      <c r="AB6" s="174" t="s">
        <v>174</v>
      </c>
      <c r="AC6" s="98">
        <f>IF(ISNA(VLOOKUP($E6,'TT Prov CF MO'!$A$17:$K$993,8,FALSE))=TRUE,"0",VLOOKUP($E6,'TT Prov CF MO'!$A$17:$K$993,8,FALSE))</f>
        <v>500</v>
      </c>
      <c r="AD6" s="98">
        <f>IF(ISNA(VLOOKUP($E6,'TT Prov CF DM'!$A$17:$K$993,8,FALSE))=TRUE,"0",VLOOKUP($E6,'TT Prov CF DM'!$A$17:$K$993,8,FALSE))</f>
        <v>450</v>
      </c>
      <c r="AE6" s="98">
        <f>IF(ISNA(VLOOKUP($E6,'NorAm VSC MO'!$A$17:$K$993,8,FALSE))=TRUE,"0",VLOOKUP($E6,'NorAm VSC MO'!$A$17:$K$993,8,FALSE))</f>
        <v>641.18239355581125</v>
      </c>
      <c r="AF6" s="98">
        <f>IF(ISNA(VLOOKUP($E6,'NorAm VSC DM'!$A$17:$K$993,8,FALSE))=TRUE,"0",VLOOKUP($E6,'NorAm VSC DM'!$A$17:$K$993,8,FALSE))</f>
        <v>83.333333333333343</v>
      </c>
      <c r="AG6" s="98" t="str">
        <f>IF(ISNA(VLOOKUP($E6,'NA Stratton MO'!$A$17:$K$993,8,FALSE))=TRUE,"0",VLOOKUP($E6,'NA Stratton MO'!$A$17:$K$993,8,FALSE))</f>
        <v>0</v>
      </c>
      <c r="AH6" s="98" t="str">
        <f>IF(ISNA(VLOOKUP($E6,'NA Stratton DM'!$A$17:$K$993,8,FALSE))=TRUE,"0",VLOOKUP($E6,'NA Stratton DM'!$A$17:$K$993,8,FALSE))</f>
        <v>0</v>
      </c>
      <c r="AI6" s="227">
        <f>IF(ISNA(VLOOKUP($E6,'JrNats MO'!$A$17:$K$993,8,FALSE))=TRUE,"0",VLOOKUP($E6,'JrNats MO'!$A$17:$K$993,8,FALSE))</f>
        <v>941.50293255131965</v>
      </c>
      <c r="AJ6" s="227">
        <f>IF(ISNA(VLOOKUP($E6,'CC Caledon MO'!$A$17:$K$993,8,FALSE))=TRUE,"0",VLOOKUP($E6,'CC Caledon MO'!$A$17:$K$993,8,FALSE))</f>
        <v>808.04597701149419</v>
      </c>
      <c r="AK6" s="227">
        <f>IF(ISNA(VLOOKUP($E6,'CC Caledon DM'!$A$17:$K$993,8,FALSE))=TRUE,"0",VLOOKUP($E6,'CC Caledon DM'!$A$17:$K$993,8,FALSE))</f>
        <v>885.66666666666674</v>
      </c>
      <c r="AL6" s="227">
        <f>IF(ISNA(VLOOKUP($E6,'SrNats VSC MO'!$A$17:$K$993,8,FALSE))=TRUE,"0",VLOOKUP($E6,'SrNats VSC MO'!$A$17:$K$993,8,FALSE))</f>
        <v>842.87892650198239</v>
      </c>
      <c r="AM6" s="227">
        <f>IF(ISNA(VLOOKUP($E6,'SrNats VSC DM'!$A$17:$K$993,8,FALSE))=TRUE,"0",VLOOKUP($E6,'SrNats VSC DM'!$A$17:$K$993,8,FALSE))</f>
        <v>1174.7666666666667</v>
      </c>
      <c r="AN6" s="98"/>
      <c r="AO6" s="98"/>
      <c r="AP6" s="98"/>
      <c r="AQ6" s="98"/>
      <c r="AR6" s="98"/>
      <c r="AS6" s="98"/>
      <c r="AT6" s="98"/>
      <c r="AU6" s="98"/>
      <c r="AV6" s="98"/>
    </row>
    <row r="7" spans="1:48" s="93" customFormat="1" ht="19" customHeight="1" x14ac:dyDescent="0.15">
      <c r="A7" s="217" t="s">
        <v>204</v>
      </c>
      <c r="B7" s="217">
        <v>2004</v>
      </c>
      <c r="C7" s="217" t="s">
        <v>199</v>
      </c>
      <c r="D7" s="218" t="s">
        <v>207</v>
      </c>
      <c r="E7" s="217" t="s">
        <v>44</v>
      </c>
      <c r="F7" s="217"/>
      <c r="G7" s="217">
        <f>H7</f>
        <v>2</v>
      </c>
      <c r="H7" s="218">
        <f>RANK(L7,$L$6:$L$25,0)</f>
        <v>2</v>
      </c>
      <c r="I7" s="218">
        <f>LARGE(($N7:$AV7),1)</f>
        <v>1058.5544373284538</v>
      </c>
      <c r="J7" s="218">
        <f>LARGE(($N7:$AV7),2)</f>
        <v>1030.4666666666667</v>
      </c>
      <c r="K7" s="218">
        <f>LARGE(($N7:$AV7),3)</f>
        <v>871.33638074751286</v>
      </c>
      <c r="L7" s="218">
        <f>SUM(I7+J7+K7)</f>
        <v>2960.3574847426335</v>
      </c>
      <c r="M7" s="219"/>
      <c r="N7" s="227">
        <f>IF(ISNA(VLOOKUP($E7,'FIS Apex MO-1'!$A$17:$H$996,8,FALSE))=TRUE,"0",VLOOKUP($E7,'FIS Apex MO-1'!$A$17:$H$996,8,FALSE))</f>
        <v>69.679633867276891</v>
      </c>
      <c r="O7" s="227">
        <f>IF(ISNA(VLOOKUP($E7,'FIS Apex MO-2'!$A$17:$H$996,8,FALSE))=TRUE,"0",VLOOKUP($E7,'FIS Apex MO-2'!$A$17:$H$996,8,FALSE))</f>
        <v>556.84650143776526</v>
      </c>
      <c r="P7" s="98">
        <f>IF(ISNA(VLOOKUP($E7,'NorAm Apex MO'!$A$17:$H$993,8,FALSE))=TRUE,"0",VLOOKUP($E7,'NorAm Apex MO'!$A$17:$H$993,8,FALSE))</f>
        <v>751.67612171222288</v>
      </c>
      <c r="Q7" s="98">
        <f>IF(ISNA(VLOOKUP($E7,'NorAm Apex DM'!$A$17:$H$993,8,FALSE))=TRUE,"0",VLOOKUP($E7,'NorAm Apex DM'!$A$17:$H$993,8,FALSE))</f>
        <v>83.333333333333343</v>
      </c>
      <c r="R7" s="98" t="str">
        <f>IF(ISNA(VLOOKUP($E7,'TT BV1'!$A$17:$H$993,8,FALSE))=TRUE,"0",VLOOKUP($E7,'TT BV1'!$A$17:$H$993,8,FALSE))</f>
        <v>0</v>
      </c>
      <c r="S7" s="227">
        <f>IF(ISNA(VLOOKUP($E7,'CC Canyon MO'!$A$17:$H$993,8,FALSE))=TRUE,"0",VLOOKUP($E7,'CC Canyon MO'!$A$17:$H$993,8,FALSE))</f>
        <v>755.04523312456513</v>
      </c>
      <c r="T7" s="227" t="str">
        <f>IF(ISNA(VLOOKUP($E7,'CC Canyon DM'!$A$17:$H$981,8,FALSE))=TRUE,"0",VLOOKUP($E7,'CC Canyon DM'!$A$17:$H$981,8,FALSE))</f>
        <v>0</v>
      </c>
      <c r="U7" s="98" t="str">
        <f>IF(ISNA(VLOOKUP($E7,'TT BV2'!$A$17:$H$993,8,FALSE))=TRUE,"0",VLOOKUP($E7,'TT BV2'!$A$17:$H$993,8,FALSE))</f>
        <v>0</v>
      </c>
      <c r="V7" s="98" t="str">
        <f>IF(ISNA(VLOOKUP($E7,'TT BV3'!$A$17:$H$993,8,FALSE))=TRUE,"0",VLOOKUP($E7,'TT BV3'!$A$17:$H$993,8,FALSE))</f>
        <v>0</v>
      </c>
      <c r="W7" s="98">
        <f>IF(ISNA(VLOOKUP($E7,'NorAm Deer Valley MO'!$A$17:$H$993,8,FALSE))=TRUE,"0",VLOOKUP($E7,'NorAm Deer Valley MO'!$A$17:$H$993,8,FALSE))</f>
        <v>158.36090432864623</v>
      </c>
      <c r="X7" s="98">
        <f>IF(ISNA(VLOOKUP($E7,'NorAm Deer Valley DM'!$A$17:$H$993,8,FALSE))=TRUE,"0",VLOOKUP($E7,'NorAm Deer Valley DM'!$A$17:$H$993,8,FALSE))</f>
        <v>520.00000000000011</v>
      </c>
      <c r="Y7" s="98" t="str">
        <f>IF(ISNA(VLOOKUP($E7,'Freestylerz Fest - Calabogie'!$A$17:$K$993,8,FALSE))=TRUE,"0",VLOOKUP($E7,'Freestylerz Fest - Calabogie'!$A$17:$K$993,8,FALSE))</f>
        <v>0</v>
      </c>
      <c r="Z7" s="98" t="str">
        <f>IF(ISNA(VLOOKUP($E7,'TT Camp Fortune'!$A$17:$K$993,8,FALSE))=TRUE,"0",VLOOKUP($E7,'TT Camp Fortune'!$A$17:$K$993,8,FALSE))</f>
        <v>0</v>
      </c>
      <c r="AA7" s="98">
        <f>IF(ISNA(VLOOKUP($E7,'CWG Crabbe Mt. MO'!$A$17:$K$993,10,FALSE))=TRUE,"0",VLOOKUP($E7,'CWG Crabbe Mt. MO'!$A$17:$K$993,10,FALSE))</f>
        <v>763.93487858719641</v>
      </c>
      <c r="AB7" s="220" t="s">
        <v>174</v>
      </c>
      <c r="AC7" s="98" t="str">
        <f>IF(ISNA(VLOOKUP($E7,'TT Prov CF MO'!$A$17:$K$993,8,FALSE))=TRUE,"0",VLOOKUP($E7,'TT Prov CF MO'!$A$17:$K$993,8,FALSE))</f>
        <v>0</v>
      </c>
      <c r="AD7" s="98" t="str">
        <f>IF(ISNA(VLOOKUP($E7,'TT Prov CF DM'!$A$17:$K$993,8,FALSE))=TRUE,"0",VLOOKUP($E7,'TT Prov CF DM'!$A$17:$K$993,8,FALSE))</f>
        <v>0</v>
      </c>
      <c r="AE7" s="98">
        <f>IF(ISNA(VLOOKUP($E7,'NorAm VSC MO'!$A$17:$K$993,8,FALSE))=TRUE,"0",VLOOKUP($E7,'NorAm VSC MO'!$A$17:$K$993,8,FALSE))</f>
        <v>770.64154200230155</v>
      </c>
      <c r="AF7" s="98">
        <f>IF(ISNA(VLOOKUP($E7,'NorAm VSC DM'!$A$17:$K$993,8,FALSE))=TRUE,"0",VLOOKUP($E7,'NorAm VSC DM'!$A$17:$K$993,8,FALSE))</f>
        <v>520.00000000000011</v>
      </c>
      <c r="AG7" s="98">
        <f>IF(ISNA(VLOOKUP($E7,'NA Stratton MO'!$A$17:$K$993,8,FALSE))=TRUE,"0",VLOOKUP($E7,'NA Stratton MO'!$A$17:$K$993,8,FALSE))</f>
        <v>859.31398073418393</v>
      </c>
      <c r="AH7" s="98">
        <f>IF(ISNA(VLOOKUP($E7,'NA Stratton DM'!$A$17:$K$993,8,FALSE))=TRUE,"0",VLOOKUP($E7,'NA Stratton DM'!$A$17:$K$993,8,FALSE))</f>
        <v>83.333333333333343</v>
      </c>
      <c r="AI7" s="227" t="str">
        <f>IF(ISNA(VLOOKUP($E7,'JrNats MO'!$A$17:$K$993,8,FALSE))=TRUE,"0",VLOOKUP($E7,'JrNats MO'!$A$17:$K$993,8,FALSE))</f>
        <v>0</v>
      </c>
      <c r="AJ7" s="227">
        <f>IF(ISNA(VLOOKUP($E7,'CC Caledon MO'!$A$17:$K$993,8,FALSE))=TRUE,"0",VLOOKUP($E7,'CC Caledon MO'!$A$17:$K$993,8,FALSE))</f>
        <v>871.33638074751286</v>
      </c>
      <c r="AK7" s="227">
        <f>IF(ISNA(VLOOKUP($E7,'CC Caledon DM'!$A$17:$K$993,8,FALSE))=TRUE,"0",VLOOKUP($E7,'CC Caledon DM'!$A$17:$K$993,8,FALSE))</f>
        <v>792.66666666666674</v>
      </c>
      <c r="AL7" s="227">
        <f>IF(ISNA(VLOOKUP($E7,'SrNats VSC MO'!$A$17:$K$993,8,FALSE))=TRUE,"0",VLOOKUP($E7,'SrNats VSC MO'!$A$17:$K$993,8,FALSE))</f>
        <v>1058.5544373284538</v>
      </c>
      <c r="AM7" s="227">
        <f>IF(ISNA(VLOOKUP($E7,'SrNats VSC DM'!$A$17:$K$993,8,FALSE))=TRUE,"0",VLOOKUP($E7,'SrNats VSC DM'!$A$17:$K$993,8,FALSE))</f>
        <v>1030.4666666666667</v>
      </c>
      <c r="AN7" s="98"/>
      <c r="AO7" s="98"/>
      <c r="AP7" s="98"/>
      <c r="AQ7" s="98"/>
      <c r="AR7" s="98"/>
      <c r="AS7" s="98"/>
      <c r="AT7" s="98"/>
      <c r="AU7" s="98"/>
      <c r="AV7" s="98"/>
    </row>
    <row r="8" spans="1:48" s="93" customFormat="1" ht="19" customHeight="1" x14ac:dyDescent="0.15">
      <c r="A8" s="64" t="s">
        <v>206</v>
      </c>
      <c r="B8" s="64">
        <v>2006</v>
      </c>
      <c r="C8" s="204" t="s">
        <v>198</v>
      </c>
      <c r="D8" s="144" t="s">
        <v>40</v>
      </c>
      <c r="E8" s="64" t="s">
        <v>46</v>
      </c>
      <c r="F8" s="64"/>
      <c r="G8" s="64">
        <f>H8</f>
        <v>3</v>
      </c>
      <c r="H8" s="19">
        <f>RANK(L8,$L$6:$L$25,0)</f>
        <v>3</v>
      </c>
      <c r="I8" s="20">
        <f>LARGE(($N8:$AV8),1)</f>
        <v>1030.4666666666667</v>
      </c>
      <c r="J8" s="20">
        <f>LARGE(($N8:$AV8),2)</f>
        <v>872.41202346041052</v>
      </c>
      <c r="K8" s="20">
        <f>LARGE(($N8:$AV8),3)</f>
        <v>733.76525435348958</v>
      </c>
      <c r="L8" s="19">
        <f>SUM(I8+J8+K8)</f>
        <v>2636.6439444805669</v>
      </c>
      <c r="M8" s="21"/>
      <c r="N8" s="227">
        <f>IF(ISNA(VLOOKUP($E8,'FIS Apex MO-1'!$A$17:$H$996,8,FALSE))=TRUE,"0",VLOOKUP($E8,'FIS Apex MO-1'!$A$17:$H$996,8,FALSE))</f>
        <v>61.340691883160581</v>
      </c>
      <c r="O8" s="227">
        <f>IF(ISNA(VLOOKUP($E8,'FIS Apex MO-2'!$A$17:$H$996,8,FALSE))=TRUE,"0",VLOOKUP($E8,'FIS Apex MO-2'!$A$17:$H$996,8,FALSE))</f>
        <v>333.70532657811862</v>
      </c>
      <c r="P8" s="98" t="str">
        <f>IF(ISNA(VLOOKUP($E8,'NorAm Apex MO'!$A$17:$H$993,8,FALSE))=TRUE,"0",VLOOKUP($E8,'NorAm Apex MO'!$A$17:$H$993,8,FALSE))</f>
        <v>0</v>
      </c>
      <c r="Q8" s="98" t="str">
        <f>IF(ISNA(VLOOKUP($E8,'NorAm Apex DM'!$A$17:$H$993,8,FALSE))=TRUE,"0",VLOOKUP($E8,'NorAm Apex DM'!$A$17:$H$993,8,FALSE))</f>
        <v>0</v>
      </c>
      <c r="R8" s="98">
        <f>IF(ISNA(VLOOKUP($E8,'TT BV1'!$A$17:$H$993,8,FALSE))=TRUE,"0",VLOOKUP($E8,'TT BV1'!$A$17:$H$993,8,FALSE))</f>
        <v>489.7688442211055</v>
      </c>
      <c r="S8" s="227">
        <f>IF(ISNA(VLOOKUP($E8,'CC Canyon MO'!$A$17:$H$993,8,FALSE))=TRUE,"0",VLOOKUP($E8,'CC Canyon MO'!$A$17:$H$993,8,FALSE))</f>
        <v>550.30819954128424</v>
      </c>
      <c r="T8" s="232">
        <f>IF(ISNA(VLOOKUP($E8,'CC Canyon DM'!$A$17:$H$981,8,FALSE))=TRUE,"0",VLOOKUP($E8,'CC Canyon DM'!$A$17:$H$981,8,FALSE))</f>
        <v>673.76666666666677</v>
      </c>
      <c r="U8" s="98">
        <f>IF(ISNA(VLOOKUP($E8,'TT BV2'!$A$17:$H$993,8,FALSE))=TRUE,"0",VLOOKUP($E8,'TT BV2'!$A$17:$H$993,8,FALSE))</f>
        <v>494.08194233687402</v>
      </c>
      <c r="V8" s="98">
        <f>IF(ISNA(VLOOKUP($E8,'TT BV3'!$A$17:$H$993,8,FALSE))=TRUE,"0",VLOOKUP($E8,'TT BV3'!$A$17:$H$993,8,FALSE))</f>
        <v>500.03048780487808</v>
      </c>
      <c r="W8" s="98" t="str">
        <f>IF(ISNA(VLOOKUP($E8,'NorAm Deer Valley MO'!$A$17:$H$993,8,FALSE))=TRUE,"0",VLOOKUP($E8,'NorAm Deer Valley MO'!$A$17:$H$993,8,FALSE))</f>
        <v>0</v>
      </c>
      <c r="X8" s="98" t="str">
        <f>IF(ISNA(VLOOKUP($E8,'NorAm Deer Valley DM'!$A$17:$H$993,8,FALSE))=TRUE,"0",VLOOKUP($E8,'NorAm Deer Valley DM'!$A$17:$H$993,8,FALSE))</f>
        <v>0</v>
      </c>
      <c r="Y8" s="98" t="str">
        <f>IF(ISNA(VLOOKUP($E8,'Freestylerz Fest - Calabogie'!$A$17:$K$993,8,FALSE))=TRUE,"0",VLOOKUP($E8,'Freestylerz Fest - Calabogie'!$A$17:$K$993,8,FALSE))</f>
        <v>0</v>
      </c>
      <c r="Z8" s="98">
        <f>IF(ISNA(VLOOKUP($E8,'TT Camp Fortune'!$A$17:$K$993,8,FALSE))=TRUE,"0",VLOOKUP($E8,'TT Camp Fortune'!$A$17:$K$993,8,FALSE))</f>
        <v>498.93147502903599</v>
      </c>
      <c r="AA8" s="98" t="str">
        <f>IF(ISNA(VLOOKUP($E8,'CWG Crabbe Mt. MO'!$A$17:$K$993,10,FALSE))=TRUE,"0",VLOOKUP($E8,'CWG Crabbe Mt. MO'!$A$17:$K$993,10,FALSE))</f>
        <v>0</v>
      </c>
      <c r="AB8" s="174" t="s">
        <v>174</v>
      </c>
      <c r="AC8" s="98">
        <f>IF(ISNA(VLOOKUP($E8,'TT Prov CF MO'!$A$17:$K$993,8,FALSE))=TRUE,"0",VLOOKUP($E8,'TT Prov CF MO'!$A$17:$K$993,8,FALSE))</f>
        <v>490.82828282828285</v>
      </c>
      <c r="AD8" s="98">
        <f>IF(ISNA(VLOOKUP($E8,'TT Prov CF DM'!$A$17:$K$993,8,FALSE))=TRUE,"0",VLOOKUP($E8,'TT Prov CF DM'!$A$17:$K$993,8,FALSE))</f>
        <v>475</v>
      </c>
      <c r="AE8" s="98">
        <f>IF(ISNA(VLOOKUP($E8,'NorAm VSC MO'!$A$17:$K$993,8,FALSE))=TRUE,"0",VLOOKUP($E8,'NorAm VSC MO'!$A$17:$K$993,8,FALSE))</f>
        <v>199.22324510932106</v>
      </c>
      <c r="AF8" s="98">
        <f>IF(ISNA(VLOOKUP($E8,'NorAm VSC DM'!$A$17:$K$993,8,FALSE))=TRUE,"0",VLOOKUP($E8,'NorAm VSC DM'!$A$17:$K$993,8,FALSE))</f>
        <v>83.333333333333343</v>
      </c>
      <c r="AG8" s="98" t="str">
        <f>IF(ISNA(VLOOKUP($E8,'NA Stratton MO'!$A$17:$K$993,8,FALSE))=TRUE,"0",VLOOKUP($E8,'NA Stratton MO'!$A$17:$K$993,8,FALSE))</f>
        <v>0</v>
      </c>
      <c r="AH8" s="98" t="str">
        <f>IF(ISNA(VLOOKUP($E8,'NA Stratton DM'!$A$17:$K$993,8,FALSE))=TRUE,"0",VLOOKUP($E8,'NA Stratton DM'!$A$17:$K$993,8,FALSE))</f>
        <v>0</v>
      </c>
      <c r="AI8" s="227">
        <f>IF(ISNA(VLOOKUP($E8,'JrNats MO'!$A$17:$K$993,8,FALSE))=TRUE,"0",VLOOKUP($E8,'JrNats MO'!$A$17:$K$993,8,FALSE))</f>
        <v>872.41202346041052</v>
      </c>
      <c r="AJ8" s="227">
        <f>IF(ISNA(VLOOKUP($E8,'CC Caledon MO'!$A$17:$K$993,8,FALSE))=TRUE,"0",VLOOKUP($E8,'CC Caledon MO'!$A$17:$K$993,8,FALSE))</f>
        <v>731.47920087575267</v>
      </c>
      <c r="AK8" s="227">
        <f>IF(ISNA(VLOOKUP($E8,'CC Caledon DM'!$A$17:$K$993,8,FALSE))=TRUE,"0",VLOOKUP($E8,'CC Caledon DM'!$A$17:$K$993,8,FALSE))</f>
        <v>733.76525435348958</v>
      </c>
      <c r="AL8" s="227">
        <f>IF(ISNA(VLOOKUP($E8,'SrNats VSC MO'!$A$17:$K$993,8,FALSE))=TRUE,"0",VLOOKUP($E8,'SrNats VSC MO'!$A$17:$K$993,8,FALSE))</f>
        <v>218.22779243623569</v>
      </c>
      <c r="AM8" s="227">
        <f>IF(ISNA(VLOOKUP($E8,'SrNats VSC DM'!$A$17:$K$993,8,FALSE))=TRUE,"0",VLOOKUP($E8,'SrNats VSC DM'!$A$17:$K$993,8,FALSE))</f>
        <v>1030.4666666666667</v>
      </c>
      <c r="AN8" s="98"/>
      <c r="AO8" s="98"/>
      <c r="AP8" s="98"/>
      <c r="AQ8" s="98"/>
      <c r="AR8" s="98"/>
      <c r="AS8" s="98"/>
      <c r="AT8" s="98"/>
      <c r="AU8" s="98"/>
      <c r="AV8" s="98"/>
    </row>
    <row r="9" spans="1:48" s="93" customFormat="1" ht="19" customHeight="1" x14ac:dyDescent="0.15">
      <c r="A9" s="64" t="s">
        <v>48</v>
      </c>
      <c r="B9" s="64">
        <v>2005</v>
      </c>
      <c r="C9" s="64" t="s">
        <v>60</v>
      </c>
      <c r="D9" s="144" t="s">
        <v>207</v>
      </c>
      <c r="E9" s="64" t="s">
        <v>45</v>
      </c>
      <c r="F9" s="83"/>
      <c r="G9" s="64">
        <f>H9</f>
        <v>4</v>
      </c>
      <c r="H9" s="19">
        <f>RANK(L9,$L$6:$L$25,0)</f>
        <v>4</v>
      </c>
      <c r="I9" s="20">
        <f>LARGE(($N9:$AV9),1)</f>
        <v>1030.4666666666667</v>
      </c>
      <c r="J9" s="20">
        <f>LARGE(($N9:$AV9),2)</f>
        <v>792.66666666666674</v>
      </c>
      <c r="K9" s="20">
        <f>LARGE(($N9:$AV9),3)</f>
        <v>756.43699654775605</v>
      </c>
      <c r="L9" s="19">
        <f>SUM(I9+J9+K9)</f>
        <v>2579.5703298810895</v>
      </c>
      <c r="M9" s="21"/>
      <c r="N9" s="227">
        <f>IF(ISNA(VLOOKUP($E9,'FIS Apex MO-1'!$A$17:$H$996,8,FALSE))=TRUE,"0",VLOOKUP($E9,'FIS Apex MO-1'!$A$17:$H$996,8,FALSE))</f>
        <v>663.39173090399447</v>
      </c>
      <c r="O9" s="227">
        <f>IF(ISNA(VLOOKUP($E9,'FIS Apex MO-2'!$A$17:$H$996,8,FALSE))=TRUE,"0",VLOOKUP($E9,'FIS Apex MO-2'!$A$17:$H$996,8,FALSE))</f>
        <v>554.25852389429008</v>
      </c>
      <c r="P9" s="98">
        <f>IF(ISNA(VLOOKUP($E9,'NorAm Apex MO'!$A$17:$H$993,8,FALSE))=TRUE,"0",VLOOKUP($E9,'NorAm Apex MO'!$A$17:$H$993,8,FALSE))</f>
        <v>587.28726147498708</v>
      </c>
      <c r="Q9" s="98">
        <f>IF(ISNA(VLOOKUP($E9,'NorAm Apex DM'!$A$17:$H$993,8,FALSE))=TRUE,"0",VLOOKUP($E9,'NorAm Apex DM'!$A$17:$H$993,8,FALSE))</f>
        <v>83.333333333333343</v>
      </c>
      <c r="R9" s="98" t="str">
        <f>IF(ISNA(VLOOKUP($E9,'TT BV1'!$A$17:$H$993,8,FALSE))=TRUE,"0",VLOOKUP($E9,'TT BV1'!$A$17:$H$993,8,FALSE))</f>
        <v>0</v>
      </c>
      <c r="S9" s="227">
        <f>IF(ISNA(VLOOKUP($E9,'CC Canyon MO'!$A$17:$H$993,8,FALSE))=TRUE,"0",VLOOKUP($E9,'CC Canyon MO'!$A$17:$H$993,8,FALSE))</f>
        <v>331.73738532110087</v>
      </c>
      <c r="T9" s="232" t="str">
        <f>IF(ISNA(VLOOKUP($E9,'CC Canyon DM'!$A$17:$H$981,8,FALSE))=TRUE,"0",VLOOKUP($E9,'CC Canyon DM'!$A$17:$H$981,8,FALSE))</f>
        <v>0</v>
      </c>
      <c r="U9" s="98" t="str">
        <f>IF(ISNA(VLOOKUP($E9,'TT BV2'!$A$17:$H$993,8,FALSE))=TRUE,"0",VLOOKUP($E9,'TT BV2'!$A$17:$H$993,8,FALSE))</f>
        <v>0</v>
      </c>
      <c r="V9" s="98" t="str">
        <f>IF(ISNA(VLOOKUP($E9,'TT BV3'!$A$17:$H$993,8,FALSE))=TRUE,"0",VLOOKUP($E9,'TT BV3'!$A$17:$H$993,8,FALSE))</f>
        <v>0</v>
      </c>
      <c r="W9" s="98">
        <f>IF(ISNA(VLOOKUP($E9,'NorAm Deer Valley MO'!$A$17:$H$993,8,FALSE))=TRUE,"0",VLOOKUP($E9,'NorAm Deer Valley MO'!$A$17:$H$993,8,FALSE))</f>
        <v>506.4447201543976</v>
      </c>
      <c r="X9" s="98">
        <f>IF(ISNA(VLOOKUP($E9,'NorAm Deer Valley DM'!$A$17:$H$993,8,FALSE))=TRUE,"0",VLOOKUP($E9,'NorAm Deer Valley DM'!$A$17:$H$993,8,FALSE))</f>
        <v>83.333333333333343</v>
      </c>
      <c r="Y9" s="98" t="str">
        <f>IF(ISNA(VLOOKUP($E9,'Freestylerz Fest - Calabogie'!$A$17:$K$993,8,FALSE))=TRUE,"0",VLOOKUP($E9,'Freestylerz Fest - Calabogie'!$A$17:$K$993,8,FALSE))</f>
        <v>0</v>
      </c>
      <c r="Z9" s="98" t="str">
        <f>IF(ISNA(VLOOKUP($E9,'TT Camp Fortune'!$A$17:$K$993,8,FALSE))=TRUE,"0",VLOOKUP($E9,'TT Camp Fortune'!$A$17:$K$993,8,FALSE))</f>
        <v>0</v>
      </c>
      <c r="AA9" s="98">
        <f>IF(ISNA(VLOOKUP($E9,'CWG Crabbe Mt. MO'!$A$17:$K$993,10,FALSE))=TRUE,"0",VLOOKUP($E9,'CWG Crabbe Mt. MO'!$A$17:$K$993,10,FALSE))</f>
        <v>624.44812362030905</v>
      </c>
      <c r="AB9" s="174" t="s">
        <v>174</v>
      </c>
      <c r="AC9" s="98" t="str">
        <f>IF(ISNA(VLOOKUP($E9,'TT Prov CF MO'!$A$17:$K$993,8,FALSE))=TRUE,"0",VLOOKUP($E9,'TT Prov CF MO'!$A$17:$K$993,8,FALSE))</f>
        <v>0</v>
      </c>
      <c r="AD9" s="98" t="str">
        <f>IF(ISNA(VLOOKUP($E9,'TT Prov CF DM'!$A$17:$K$993,8,FALSE))=TRUE,"0",VLOOKUP($E9,'TT Prov CF DM'!$A$17:$K$993,8,FALSE))</f>
        <v>0</v>
      </c>
      <c r="AE9" s="98">
        <f>IF(ISNA(VLOOKUP($E9,'NorAm VSC MO'!$A$17:$K$993,8,FALSE))=TRUE,"0",VLOOKUP($E9,'NorAm VSC MO'!$A$17:$K$993,8,FALSE))</f>
        <v>756.43699654775605</v>
      </c>
      <c r="AF9" s="98">
        <f>IF(ISNA(VLOOKUP($E9,'NorAm VSC DM'!$A$17:$K$993,8,FALSE))=TRUE,"0",VLOOKUP($E9,'NorAm VSC DM'!$A$17:$K$993,8,FALSE))</f>
        <v>520.00000000000011</v>
      </c>
      <c r="AG9" s="98">
        <f>IF(ISNA(VLOOKUP($E9,'NA Stratton MO'!$A$17:$K$993,8,FALSE))=TRUE,"0",VLOOKUP($E9,'NA Stratton MO'!$A$17:$K$993,8,FALSE))</f>
        <v>229.59515751106483</v>
      </c>
      <c r="AH9" s="98">
        <f>IF(ISNA(VLOOKUP($E9,'NA Stratton DM'!$A$17:$K$993,8,FALSE))=TRUE,"0",VLOOKUP($E9,'NA Stratton DM'!$A$17:$K$993,8,FALSE))</f>
        <v>83.333333333333343</v>
      </c>
      <c r="AI9" s="227" t="str">
        <f>IF(ISNA(VLOOKUP($E9,'JrNats MO'!$A$17:$K$993,8,FALSE))=TRUE,"0",VLOOKUP($E9,'JrNats MO'!$A$17:$K$993,8,FALSE))</f>
        <v>0</v>
      </c>
      <c r="AJ9" s="227">
        <f>IF(ISNA(VLOOKUP($E9,'CC Caledon MO'!$A$17:$K$993,8,FALSE))=TRUE,"0",VLOOKUP($E9,'CC Caledon MO'!$A$17:$K$993,8,FALSE))</f>
        <v>728.69050820112943</v>
      </c>
      <c r="AK9" s="227">
        <f>IF(ISNA(VLOOKUP($E9,'CC Caledon DM'!$A$17:$K$993,8,FALSE))=TRUE,"0",VLOOKUP($E9,'CC Caledon DM'!$A$17:$K$993,8,FALSE))</f>
        <v>792.66666666666674</v>
      </c>
      <c r="AL9" s="227">
        <f>IF(ISNA(VLOOKUP($E9,'SrNats VSC MO'!$A$17:$K$993,8,FALSE))=TRUE,"0",VLOOKUP($E9,'SrNats VSC MO'!$A$17:$K$993,8,FALSE))</f>
        <v>507.73233655819411</v>
      </c>
      <c r="AM9" s="227">
        <f>IF(ISNA(VLOOKUP($E9,'SrNats VSC DM'!$A$17:$K$993,8,FALSE))=TRUE,"0",VLOOKUP($E9,'SrNats VSC DM'!$A$17:$K$993,8,FALSE))</f>
        <v>1030.4666666666667</v>
      </c>
      <c r="AN9" s="98"/>
      <c r="AO9" s="98"/>
      <c r="AP9" s="98"/>
      <c r="AQ9" s="98"/>
      <c r="AR9" s="98"/>
      <c r="AS9" s="98"/>
      <c r="AT9" s="98"/>
      <c r="AU9" s="98"/>
      <c r="AV9" s="98"/>
    </row>
    <row r="10" spans="1:48" s="93" customFormat="1" ht="19" customHeight="1" x14ac:dyDescent="0.15">
      <c r="A10" s="197" t="s">
        <v>186</v>
      </c>
      <c r="B10" s="197">
        <v>2007</v>
      </c>
      <c r="C10" s="237" t="s">
        <v>198</v>
      </c>
      <c r="D10" s="205" t="s">
        <v>40</v>
      </c>
      <c r="E10" s="197" t="s">
        <v>47</v>
      </c>
      <c r="F10" s="223"/>
      <c r="G10" s="197">
        <f>H10</f>
        <v>5</v>
      </c>
      <c r="H10" s="19">
        <f>RANK(L10,$L$6:$L$25,0)</f>
        <v>5</v>
      </c>
      <c r="I10" s="20">
        <f>LARGE(($N10:$AV10),1)</f>
        <v>827.28005865102637</v>
      </c>
      <c r="J10" s="20">
        <f>LARGE(($N10:$AV10),2)</f>
        <v>696.51067323481118</v>
      </c>
      <c r="K10" s="20">
        <f>LARGE(($N10:$AV10),3)</f>
        <v>680.22761552173301</v>
      </c>
      <c r="L10" s="19">
        <f>SUM(I10+J10+K10)</f>
        <v>2204.0183474075702</v>
      </c>
      <c r="M10" s="21"/>
      <c r="N10" s="227">
        <f>IF(ISNA(VLOOKUP($E10,'FIS Apex MO-1'!$A$17:$H$996,8,FALSE))=TRUE,"0",VLOOKUP($E10,'FIS Apex MO-1'!$A$17:$H$996,8,FALSE))</f>
        <v>297.5164894333019</v>
      </c>
      <c r="O10" s="227">
        <f>IF(ISNA(VLOOKUP($E10,'FIS Apex MO-2'!$A$17:$H$996,8,FALSE))=TRUE,"0",VLOOKUP($E10,'FIS Apex MO-2'!$A$17:$H$996,8,FALSE))</f>
        <v>324.64740517595504</v>
      </c>
      <c r="P10" s="98" t="str">
        <f>IF(ISNA(VLOOKUP($E10,'NorAm Apex MO'!$A$17:$H$993,8,FALSE))=TRUE,"0",VLOOKUP($E10,'NorAm Apex MO'!$A$17:$H$993,8,FALSE))</f>
        <v>0</v>
      </c>
      <c r="Q10" s="98" t="str">
        <f>IF(ISNA(VLOOKUP($E10,'NorAm Apex DM'!$A$17:$H$993,8,FALSE))=TRUE,"0",VLOOKUP($E10,'NorAm Apex DM'!$A$17:$H$993,8,FALSE))</f>
        <v>0</v>
      </c>
      <c r="R10" s="98">
        <f>IF(ISNA(VLOOKUP($E10,'TT BV1'!$A$17:$H$993,8,FALSE))=TRUE,"0",VLOOKUP($E10,'TT BV1'!$A$17:$H$993,8,FALSE))</f>
        <v>481.3467336683417</v>
      </c>
      <c r="S10" s="227">
        <f>IF(ISNA(VLOOKUP($E10,'CC Canyon MO'!$A$17:$H$993,8,FALSE))=TRUE,"0",VLOOKUP($E10,'CC Canyon MO'!$A$17:$H$993,8,FALSE))</f>
        <v>363.60378440366969</v>
      </c>
      <c r="T10" s="232">
        <f>IF(ISNA(VLOOKUP($E10,'CC Canyon DM'!$A$17:$H$981,8,FALSE))=TRUE,"0",VLOOKUP($E10,'CC Canyon DM'!$A$17:$H$981,8,FALSE))</f>
        <v>673.76666666666677</v>
      </c>
      <c r="U10" s="98">
        <f>IF(ISNA(VLOOKUP($E10,'TT BV2'!$A$17:$H$993,8,FALSE))=TRUE,"0",VLOOKUP($E10,'TT BV2'!$A$17:$H$993,8,FALSE))</f>
        <v>500</v>
      </c>
      <c r="V10" s="98">
        <f>IF(ISNA(VLOOKUP($E10,'TT BV3'!$A$17:$H$993,8,FALSE))=TRUE,"0",VLOOKUP($E10,'TT BV3'!$A$17:$H$993,8,FALSE))</f>
        <v>495.27439024390247</v>
      </c>
      <c r="W10" s="98" t="str">
        <f>IF(ISNA(VLOOKUP($E10,'NorAm Deer Valley MO'!$A$17:$H$993,8,FALSE))=TRUE,"0",VLOOKUP($E10,'NorAm Deer Valley MO'!$A$17:$H$993,8,FALSE))</f>
        <v>0</v>
      </c>
      <c r="X10" s="98" t="str">
        <f>IF(ISNA(VLOOKUP($E10,'NorAm Deer Valley DM'!$A$17:$H$993,8,FALSE))=TRUE,"0",VLOOKUP($E10,'NorAm Deer Valley DM'!$A$17:$H$993,8,FALSE))</f>
        <v>0</v>
      </c>
      <c r="Y10" s="98" t="str">
        <f>IF(ISNA(VLOOKUP($E10,'Freestylerz Fest - Calabogie'!$A$17:$K$993,8,FALSE))=TRUE,"0",VLOOKUP($E10,'Freestylerz Fest - Calabogie'!$A$17:$K$993,8,FALSE))</f>
        <v>0</v>
      </c>
      <c r="Z10" s="98" t="str">
        <f>IF(ISNA(VLOOKUP($E10,'TT Camp Fortune'!$A$17:$K$993,8,FALSE))=TRUE,"0",VLOOKUP($E10,'TT Camp Fortune'!$A$17:$K$993,8,FALSE))</f>
        <v>0</v>
      </c>
      <c r="AA10" s="98">
        <f>IF(ISNA(VLOOKUP($E10,'CWG Crabbe Mt. MO'!$A$17:$K$993,10,FALSE))=TRUE,"0",VLOOKUP($E10,'CWG Crabbe Mt. MO'!$A$17:$K$993,10,FALSE))</f>
        <v>427.86885245901641</v>
      </c>
      <c r="AB10" s="174" t="s">
        <v>174</v>
      </c>
      <c r="AC10" s="98" t="str">
        <f>IF(ISNA(VLOOKUP($E10,'TT Prov CF MO'!$A$17:$K$993,8,FALSE))=TRUE,"0",VLOOKUP($E10,'TT Prov CF MO'!$A$17:$K$993,8,FALSE))</f>
        <v>0</v>
      </c>
      <c r="AD10" s="98" t="str">
        <f>IF(ISNA(VLOOKUP($E10,'TT Prov CF DM'!$A$17:$K$993,8,FALSE))=TRUE,"0",VLOOKUP($E10,'TT Prov CF DM'!$A$17:$K$993,8,FALSE))</f>
        <v>0</v>
      </c>
      <c r="AE10" s="98" t="str">
        <f>IF(ISNA(VLOOKUP($E10,'NorAm VSC MO'!$A$17:$K$993,8,FALSE))=TRUE,"0",VLOOKUP($E10,'NorAm VSC MO'!$A$17:$K$993,8,FALSE))</f>
        <v>0</v>
      </c>
      <c r="AF10" s="98" t="str">
        <f>IF(ISNA(VLOOKUP($E10,'NorAm VSC DM'!$A$17:$K$993,8,FALSE))=TRUE,"0",VLOOKUP($E10,'NorAm VSC DM'!$A$17:$K$993,8,FALSE))</f>
        <v>0</v>
      </c>
      <c r="AG10" s="98" t="str">
        <f>IF(ISNA(VLOOKUP($E10,'NA Stratton MO'!$A$17:$K$993,8,FALSE))=TRUE,"0",VLOOKUP($E10,'NA Stratton MO'!$A$17:$K$993,8,FALSE))</f>
        <v>0</v>
      </c>
      <c r="AH10" s="98" t="str">
        <f>IF(ISNA(VLOOKUP($E10,'NA Stratton DM'!$A$17:$K$993,8,FALSE))=TRUE,"0",VLOOKUP($E10,'NA Stratton DM'!$A$17:$K$993,8,FALSE))</f>
        <v>0</v>
      </c>
      <c r="AI10" s="227">
        <f>IF(ISNA(VLOOKUP($E10,'JrNats MO'!$A$17:$K$993,8,FALSE))=TRUE,"0",VLOOKUP($E10,'JrNats MO'!$A$17:$K$993,8,FALSE))</f>
        <v>827.28005865102637</v>
      </c>
      <c r="AJ10" s="227">
        <f>IF(ISNA(VLOOKUP($E10,'CC Caledon MO'!$A$17:$K$993,8,FALSE))=TRUE,"0",VLOOKUP($E10,'CC Caledon MO'!$A$17:$K$993,8,FALSE))</f>
        <v>696.51067323481118</v>
      </c>
      <c r="AK10" s="227">
        <f>IF(ISNA(VLOOKUP($E10,'CC Caledon DM'!$A$17:$K$993,8,FALSE))=TRUE,"0",VLOOKUP($E10,'CC Caledon DM'!$A$17:$K$993,8,FALSE))</f>
        <v>680.22761552173301</v>
      </c>
      <c r="AL10" s="227">
        <f>IF(ISNA(VLOOKUP($E10,'SrNats VSC MO'!$A$17:$K$993,8,FALSE))=TRUE,"0",VLOOKUP($E10,'SrNats VSC MO'!$A$17:$K$993,8,FALSE))</f>
        <v>172.23688068015247</v>
      </c>
      <c r="AM10" s="227">
        <f>IF(ISNA(VLOOKUP($E10,'SrNats VSC DM'!$A$17:$K$993,8,FALSE))=TRUE,"0",VLOOKUP($E10,'SrNats VSC DM'!$A$17:$K$993,8,FALSE))</f>
        <v>634.94018296973968</v>
      </c>
      <c r="AN10" s="98"/>
      <c r="AO10" s="98"/>
      <c r="AP10" s="98"/>
      <c r="AQ10" s="98"/>
      <c r="AR10" s="98"/>
      <c r="AS10" s="98"/>
      <c r="AT10" s="98"/>
      <c r="AU10" s="98"/>
      <c r="AV10" s="98"/>
    </row>
    <row r="11" spans="1:48" s="93" customFormat="1" ht="19" customHeight="1" x14ac:dyDescent="0.15">
      <c r="A11" s="197" t="s">
        <v>201</v>
      </c>
      <c r="B11" s="197">
        <v>2009</v>
      </c>
      <c r="C11" s="197" t="s">
        <v>200</v>
      </c>
      <c r="D11" s="205" t="s">
        <v>42</v>
      </c>
      <c r="E11" s="197" t="s">
        <v>74</v>
      </c>
      <c r="F11" s="223"/>
      <c r="G11" s="197">
        <f>H11</f>
        <v>6</v>
      </c>
      <c r="H11" s="19">
        <f>RANK(L11,$L$6:$L$25,0)</f>
        <v>6</v>
      </c>
      <c r="I11" s="20">
        <f>LARGE(($N11:$AV11),1)</f>
        <v>831.45894428152485</v>
      </c>
      <c r="J11" s="20">
        <f>LARGE(($N11:$AV11),2)</f>
        <v>679.48139025725231</v>
      </c>
      <c r="K11" s="20">
        <f>LARGE(($N11:$AV11),3)</f>
        <v>678.40394899218416</v>
      </c>
      <c r="L11" s="19">
        <f>SUM(I11+J11+K11)</f>
        <v>2189.3442835309615</v>
      </c>
      <c r="M11" s="21"/>
      <c r="N11" s="227" t="str">
        <f>IF(ISNA(VLOOKUP($E11,'FIS Apex MO-1'!$A$17:$H$996,8,FALSE))=TRUE,"0",VLOOKUP($E11,'FIS Apex MO-1'!$A$17:$H$996,8,FALSE))</f>
        <v>0</v>
      </c>
      <c r="O11" s="227" t="str">
        <f>IF(ISNA(VLOOKUP($E11,'FIS Apex MO-2'!$A$17:$H$996,8,FALSE))=TRUE,"0",VLOOKUP($E11,'FIS Apex MO-2'!$A$17:$H$996,8,FALSE))</f>
        <v>0</v>
      </c>
      <c r="P11" s="98" t="str">
        <f>IF(ISNA(VLOOKUP($E11,'NorAm Apex MO'!$A$17:$H$993,8,FALSE))=TRUE,"0",VLOOKUP($E11,'NorAm Apex MO'!$A$17:$H$993,8,FALSE))</f>
        <v>0</v>
      </c>
      <c r="Q11" s="98" t="str">
        <f>IF(ISNA(VLOOKUP($E11,'NorAm Apex DM'!$A$17:$H$993,8,FALSE))=TRUE,"0",VLOOKUP($E11,'NorAm Apex DM'!$A$17:$H$993,8,FALSE))</f>
        <v>0</v>
      </c>
      <c r="R11" s="98">
        <f>IF(ISNA(VLOOKUP($E11,'TT BV1'!$A$17:$H$993,8,FALSE))=TRUE,"0",VLOOKUP($E11,'TT BV1'!$A$17:$H$993,8,FALSE))</f>
        <v>480</v>
      </c>
      <c r="S11" s="227" t="str">
        <f>IF(ISNA(VLOOKUP($E11,'CC Canyon MO'!$A$17:$H$993,8,FALSE))=TRUE,"0",VLOOKUP($E11,'CC Canyon MO'!$A$17:$H$993,8,FALSE))</f>
        <v>0</v>
      </c>
      <c r="T11" s="232" t="str">
        <f>IF(ISNA(VLOOKUP($E11,'CC Canyon DM'!$A$17:$H$981,8,FALSE))=TRUE,"0",VLOOKUP($E11,'CC Canyon DM'!$A$17:$H$981,8,FALSE))</f>
        <v>0</v>
      </c>
      <c r="U11" s="98">
        <f>IF(ISNA(VLOOKUP($E11,'TT BV2'!$A$17:$H$993,8,FALSE))=TRUE,"0",VLOOKUP($E11,'TT BV2'!$A$17:$H$993,8,FALSE))</f>
        <v>486.11532625189676</v>
      </c>
      <c r="V11" s="98">
        <f>IF(ISNA(VLOOKUP($E11,'TT BV3'!$A$17:$H$993,8,FALSE))=TRUE,"0",VLOOKUP($E11,'TT BV3'!$A$17:$H$993,8,FALSE))</f>
        <v>480</v>
      </c>
      <c r="W11" s="98" t="str">
        <f>IF(ISNA(VLOOKUP($E11,'NorAm Deer Valley MO'!$A$17:$H$993,8,FALSE))=TRUE,"0",VLOOKUP($E11,'NorAm Deer Valley MO'!$A$17:$H$993,8,FALSE))</f>
        <v>0</v>
      </c>
      <c r="X11" s="98" t="str">
        <f>IF(ISNA(VLOOKUP($E11,'NorAm Deer Valley DM'!$A$17:$H$993,8,FALSE))=TRUE,"0",VLOOKUP($E11,'NorAm Deer Valley DM'!$A$17:$H$993,8,FALSE))</f>
        <v>0</v>
      </c>
      <c r="Y11" s="98" t="str">
        <f>IF(ISNA(VLOOKUP($E11,'Freestylerz Fest - Calabogie'!$A$17:$K$993,8,FALSE))=TRUE,"0",VLOOKUP($E11,'Freestylerz Fest - Calabogie'!$A$17:$K$993,8,FALSE))</f>
        <v>0</v>
      </c>
      <c r="Z11" s="98">
        <f>IF(ISNA(VLOOKUP($E11,'TT Camp Fortune'!$A$17:$K$993,8,FALSE))=TRUE,"0",VLOOKUP($E11,'TT Camp Fortune'!$A$17:$K$993,8,FALSE))</f>
        <v>480</v>
      </c>
      <c r="AA11" s="98" t="str">
        <f>IF(ISNA(VLOOKUP($E11,'CWG Crabbe Mt. MO'!$A$17:$K$993,10,FALSE))=TRUE,"0",VLOOKUP($E11,'CWG Crabbe Mt. MO'!$A$17:$K$993,10,FALSE))</f>
        <v>0</v>
      </c>
      <c r="AB11" s="174" t="s">
        <v>174</v>
      </c>
      <c r="AC11" s="98">
        <f>IF(ISNA(VLOOKUP($E11,'TT Prov CF MO'!$A$17:$K$993,8,FALSE))=TRUE,"0",VLOOKUP($E11,'TT Prov CF MO'!$A$17:$K$993,8,FALSE))</f>
        <v>480</v>
      </c>
      <c r="AD11" s="98">
        <f>IF(ISNA(VLOOKUP($E11,'TT Prov CF DM'!$A$17:$K$993,8,FALSE))=TRUE,"0",VLOOKUP($E11,'TT Prov CF DM'!$A$17:$K$993,8,FALSE))</f>
        <v>500</v>
      </c>
      <c r="AE11" s="98" t="str">
        <f>IF(ISNA(VLOOKUP($E11,'NorAm VSC MO'!$A$17:$K$993,8,FALSE))=TRUE,"0",VLOOKUP($E11,'NorAm VSC MO'!$A$17:$K$993,8,FALSE))</f>
        <v>0</v>
      </c>
      <c r="AF11" s="98" t="str">
        <f>IF(ISNA(VLOOKUP($E11,'NorAm VSC DM'!$A$17:$K$993,8,FALSE))=TRUE,"0",VLOOKUP($E11,'NorAm VSC DM'!$A$17:$K$993,8,FALSE))</f>
        <v>0</v>
      </c>
      <c r="AG11" s="98" t="str">
        <f>IF(ISNA(VLOOKUP($E11,'NA Stratton MO'!$A$17:$K$993,8,FALSE))=TRUE,"0",VLOOKUP($E11,'NA Stratton MO'!$A$17:$K$993,8,FALSE))</f>
        <v>0</v>
      </c>
      <c r="AH11" s="98" t="str">
        <f>IF(ISNA(VLOOKUP($E11,'NA Stratton DM'!$A$17:$K$993,8,FALSE))=TRUE,"0",VLOOKUP($E11,'NA Stratton DM'!$A$17:$K$993,8,FALSE))</f>
        <v>0</v>
      </c>
      <c r="AI11" s="227">
        <f>IF(ISNA(VLOOKUP($E11,'JrNats MO'!$A$17:$K$993,8,FALSE))=TRUE,"0",VLOOKUP($E11,'JrNats MO'!$A$17:$K$993,8,FALSE))</f>
        <v>831.45894428152485</v>
      </c>
      <c r="AJ11" s="227">
        <f>IF(ISNA(VLOOKUP($E11,'CC Caledon MO'!$A$17:$K$993,8,FALSE))=TRUE,"0",VLOOKUP($E11,'CC Caledon MO'!$A$17:$K$993,8,FALSE))</f>
        <v>679.48139025725231</v>
      </c>
      <c r="AK11" s="227">
        <f>IF(ISNA(VLOOKUP($E11,'CC Caledon DM'!$A$17:$K$993,8,FALSE))=TRUE,"0",VLOOKUP($E11,'CC Caledon DM'!$A$17:$K$993,8,FALSE))</f>
        <v>678.40394899218416</v>
      </c>
      <c r="AL11" s="227" t="str">
        <f>IF(ISNA(VLOOKUP($E11,'SrNats VSC MO'!$A$17:$K$993,8,FALSE))=TRUE,"0",VLOOKUP($E11,'SrNats VSC MO'!$A$17:$K$993,8,FALSE))</f>
        <v>0</v>
      </c>
      <c r="AM11" s="227" t="str">
        <f>IF(ISNA(VLOOKUP($E11,'SrNats VSC DM'!$A$17:$K$993,8,FALSE))=TRUE,"0",VLOOKUP($E11,'SrNats VSC DM'!$A$17:$K$993,8,FALSE))</f>
        <v>0</v>
      </c>
      <c r="AN11" s="98"/>
      <c r="AO11" s="98"/>
      <c r="AP11" s="98"/>
      <c r="AQ11" s="98"/>
      <c r="AR11" s="98"/>
      <c r="AS11" s="98"/>
      <c r="AT11" s="98"/>
      <c r="AU11" s="98"/>
      <c r="AV11" s="98"/>
    </row>
    <row r="12" spans="1:48" s="93" customFormat="1" ht="19" customHeight="1" x14ac:dyDescent="0.15">
      <c r="A12" s="217" t="s">
        <v>99</v>
      </c>
      <c r="B12" s="217">
        <v>2006</v>
      </c>
      <c r="C12" s="217" t="s">
        <v>199</v>
      </c>
      <c r="D12" s="218" t="s">
        <v>40</v>
      </c>
      <c r="E12" s="217" t="s">
        <v>86</v>
      </c>
      <c r="F12" s="222"/>
      <c r="G12" s="217">
        <f>H12</f>
        <v>7</v>
      </c>
      <c r="H12" s="218">
        <f>RANK(L12,$L$6:$L$25,0)</f>
        <v>7</v>
      </c>
      <c r="I12" s="218">
        <f>LARGE(($N12:$AV12),1)</f>
        <v>631.42961876832828</v>
      </c>
      <c r="J12" s="218">
        <f>LARGE(($N12:$AV12),2)</f>
        <v>559.4964422550629</v>
      </c>
      <c r="K12" s="218">
        <f>LARGE(($N12:$AV12),3)</f>
        <v>446.02158404975296</v>
      </c>
      <c r="L12" s="218">
        <f>SUM(I12+J12+K12)</f>
        <v>1636.947645073144</v>
      </c>
      <c r="M12" s="219"/>
      <c r="N12" s="227" t="str">
        <f>IF(ISNA(VLOOKUP($E12,'FIS Apex MO-1'!$A$17:$H$996,8,FALSE))=TRUE,"0",VLOOKUP($E12,'FIS Apex MO-1'!$A$17:$H$996,8,FALSE))</f>
        <v>0</v>
      </c>
      <c r="O12" s="227" t="str">
        <f>IF(ISNA(VLOOKUP($E12,'FIS Apex MO-2'!$A$17:$H$996,8,FALSE))=TRUE,"0",VLOOKUP($E12,'FIS Apex MO-2'!$A$17:$H$996,8,FALSE))</f>
        <v>0</v>
      </c>
      <c r="P12" s="98" t="str">
        <f>IF(ISNA(VLOOKUP($E12,'NorAm Apex MO'!$A$17:$H$993,8,FALSE))=TRUE,"0",VLOOKUP($E12,'NorAm Apex MO'!$A$17:$H$993,8,FALSE))</f>
        <v>0</v>
      </c>
      <c r="Q12" s="98" t="str">
        <f>IF(ISNA(VLOOKUP($E12,'NorAm Apex DM'!$A$17:$H$993,8,FALSE))=TRUE,"0",VLOOKUP($E12,'NorAm Apex DM'!$A$17:$H$993,8,FALSE))</f>
        <v>0</v>
      </c>
      <c r="R12" s="98">
        <f>IF(ISNA(VLOOKUP($E12,'TT BV1'!$A$17:$H$993,8,FALSE))=TRUE,"0",VLOOKUP($E12,'TT BV1'!$A$17:$H$993,8,FALSE))</f>
        <v>228.77216686370545</v>
      </c>
      <c r="S12" s="227">
        <f>IF(ISNA(VLOOKUP($E12,'CC Canyon MO'!$A$17:$H$993,8,FALSE))=TRUE,"0",VLOOKUP($E12,'CC Canyon MO'!$A$17:$H$993,8,FALSE))</f>
        <v>360.19925458715591</v>
      </c>
      <c r="T12" s="227">
        <f>IF(ISNA(VLOOKUP($E12,'CC Canyon DM'!$A$17:$H$981,8,FALSE))=TRUE,"0",VLOOKUP($E12,'CC Canyon DM'!$A$17:$H$981,8,FALSE))</f>
        <v>343.53022691841335</v>
      </c>
      <c r="U12" s="98">
        <f>IF(ISNA(VLOOKUP($E12,'TT BV2'!$A$17:$H$993,8,FALSE))=TRUE,"0",VLOOKUP($E12,'TT BV2'!$A$17:$H$993,8,FALSE))</f>
        <v>396.1305007587253</v>
      </c>
      <c r="V12" s="98">
        <f>IF(ISNA(VLOOKUP($E12,'TT BV3'!$A$17:$H$993,8,FALSE))=TRUE,"0",VLOOKUP($E12,'TT BV3'!$A$17:$H$993,8,FALSE))</f>
        <v>435.81326781326783</v>
      </c>
      <c r="W12" s="98" t="str">
        <f>IF(ISNA(VLOOKUP($E12,'NorAm Deer Valley MO'!$A$17:$H$993,8,FALSE))=TRUE,"0",VLOOKUP($E12,'NorAm Deer Valley MO'!$A$17:$H$993,8,FALSE))</f>
        <v>0</v>
      </c>
      <c r="X12" s="98" t="str">
        <f>IF(ISNA(VLOOKUP($E12,'NorAm Deer Valley DM'!$A$17:$H$993,8,FALSE))=TRUE,"0",VLOOKUP($E12,'NorAm Deer Valley DM'!$A$17:$H$993,8,FALSE))</f>
        <v>0</v>
      </c>
      <c r="Y12" s="98" t="str">
        <f>IF(ISNA(VLOOKUP($E12,'Freestylerz Fest - Calabogie'!$A$17:$K$993,8,FALSE))=TRUE,"0",VLOOKUP($E12,'Freestylerz Fest - Calabogie'!$A$17:$K$993,8,FALSE))</f>
        <v>0</v>
      </c>
      <c r="Z12" s="98">
        <f>IF(ISNA(VLOOKUP($E12,'TT Camp Fortune'!$A$17:$K$993,8,FALSE))=TRUE,"0",VLOOKUP($E12,'TT Camp Fortune'!$A$17:$K$993,8,FALSE))</f>
        <v>446.02158404975296</v>
      </c>
      <c r="AA12" s="98" t="str">
        <f>IF(ISNA(VLOOKUP($E12,'CWG Crabbe Mt. MO'!$A$17:$K$993,10,FALSE))=TRUE,"0",VLOOKUP($E12,'CWG Crabbe Mt. MO'!$A$17:$K$993,10,FALSE))</f>
        <v>0</v>
      </c>
      <c r="AB12" s="220" t="s">
        <v>174</v>
      </c>
      <c r="AC12" s="98">
        <f>IF(ISNA(VLOOKUP($E12,'TT Prov CF MO'!$A$17:$K$993,8,FALSE))=TRUE,"0",VLOOKUP($E12,'TT Prov CF MO'!$A$17:$K$993,8,FALSE))</f>
        <v>413.24447562258854</v>
      </c>
      <c r="AD12" s="98">
        <f>IF(ISNA(VLOOKUP($E12,'TT Prov CF DM'!$A$17:$K$993,8,FALSE))=TRUE,"0",VLOOKUP($E12,'TT Prov CF DM'!$A$17:$K$993,8,FALSE))</f>
        <v>425</v>
      </c>
      <c r="AE12" s="98" t="str">
        <f>IF(ISNA(VLOOKUP($E12,'NorAm VSC MO'!$A$17:$K$993,8,FALSE))=TRUE,"0",VLOOKUP($E12,'NorAm VSC MO'!$A$17:$K$993,8,FALSE))</f>
        <v>0</v>
      </c>
      <c r="AF12" s="98" t="str">
        <f>IF(ISNA(VLOOKUP($E12,'NorAm VSC DM'!$A$17:$K$993,8,FALSE))=TRUE,"0",VLOOKUP($E12,'NorAm VSC DM'!$A$17:$K$993,8,FALSE))</f>
        <v>0</v>
      </c>
      <c r="AG12" s="98" t="str">
        <f>IF(ISNA(VLOOKUP($E12,'NA Stratton MO'!$A$17:$K$993,8,FALSE))=TRUE,"0",VLOOKUP($E12,'NA Stratton MO'!$A$17:$K$993,8,FALSE))</f>
        <v>0</v>
      </c>
      <c r="AH12" s="98" t="str">
        <f>IF(ISNA(VLOOKUP($E12,'NA Stratton DM'!$A$17:$K$993,8,FALSE))=TRUE,"0",VLOOKUP($E12,'NA Stratton DM'!$A$17:$K$993,8,FALSE))</f>
        <v>0</v>
      </c>
      <c r="AI12" s="227">
        <f>IF(ISNA(VLOOKUP($E12,'JrNats MO'!$A$17:$K$993,8,FALSE))=TRUE,"0",VLOOKUP($E12,'JrNats MO'!$A$17:$K$993,8,FALSE))</f>
        <v>631.42961876832828</v>
      </c>
      <c r="AJ12" s="227">
        <f>IF(ISNA(VLOOKUP($E12,'CC Caledon MO'!$A$17:$K$993,8,FALSE))=TRUE,"0",VLOOKUP($E12,'CC Caledon MO'!$A$17:$K$993,8,FALSE))</f>
        <v>559.4964422550629</v>
      </c>
      <c r="AK12" s="227">
        <f>IF(ISNA(VLOOKUP($E12,'CC Caledon DM'!$A$17:$K$993,8,FALSE))=TRUE,"0",VLOOKUP($E12,'CC Caledon DM'!$A$17:$K$993,8,FALSE))</f>
        <v>416.00000000000006</v>
      </c>
      <c r="AL12" s="227" t="str">
        <f>IF(ISNA(VLOOKUP($E12,'SrNats VSC MO'!$A$17:$K$993,8,FALSE))=TRUE,"0",VLOOKUP($E12,'SrNats VSC MO'!$A$17:$K$993,8,FALSE))</f>
        <v>0</v>
      </c>
      <c r="AM12" s="227" t="str">
        <f>IF(ISNA(VLOOKUP($E12,'SrNats VSC DM'!$A$17:$K$993,8,FALSE))=TRUE,"0",VLOOKUP($E12,'SrNats VSC DM'!$A$17:$K$993,8,FALSE))</f>
        <v>0</v>
      </c>
      <c r="AN12" s="98"/>
      <c r="AO12" s="98"/>
      <c r="AP12" s="98"/>
      <c r="AQ12" s="98"/>
      <c r="AR12" s="98"/>
      <c r="AS12" s="98"/>
      <c r="AT12" s="98"/>
      <c r="AU12" s="98"/>
      <c r="AV12" s="98"/>
    </row>
    <row r="13" spans="1:48" s="93" customFormat="1" ht="19" customHeight="1" x14ac:dyDescent="0.15">
      <c r="A13" s="64" t="s">
        <v>202</v>
      </c>
      <c r="B13" s="64">
        <v>2008</v>
      </c>
      <c r="C13" s="64" t="s">
        <v>200</v>
      </c>
      <c r="D13" s="144" t="s">
        <v>42</v>
      </c>
      <c r="E13" s="65" t="s">
        <v>75</v>
      </c>
      <c r="F13" s="84"/>
      <c r="G13" s="64">
        <f>H13</f>
        <v>8</v>
      </c>
      <c r="H13" s="19">
        <f>RANK(L13,$L$6:$L$25,0)</f>
        <v>8</v>
      </c>
      <c r="I13" s="20">
        <f>LARGE(($N13:$AV13),1)</f>
        <v>545.62316715542522</v>
      </c>
      <c r="J13" s="20">
        <f>LARGE(($N13:$AV13),2)</f>
        <v>471.0825874007769</v>
      </c>
      <c r="K13" s="20">
        <f>LARGE(($N13:$AV13),3)</f>
        <v>448.55036855036855</v>
      </c>
      <c r="L13" s="19">
        <f>SUM(I13+J13+K13)</f>
        <v>1465.2561231065706</v>
      </c>
      <c r="M13" s="21"/>
      <c r="N13" s="227" t="str">
        <f>IF(ISNA(VLOOKUP($E13,'FIS Apex MO-1'!$A$17:$H$996,8,FALSE))=TRUE,"0",VLOOKUP($E13,'FIS Apex MO-1'!$A$17:$H$996,8,FALSE))</f>
        <v>0</v>
      </c>
      <c r="O13" s="227" t="str">
        <f>IF(ISNA(VLOOKUP($E13,'FIS Apex MO-2'!$A$17:$H$996,8,FALSE))=TRUE,"0",VLOOKUP($E13,'FIS Apex MO-2'!$A$17:$H$996,8,FALSE))</f>
        <v>0</v>
      </c>
      <c r="P13" s="98" t="str">
        <f>IF(ISNA(VLOOKUP($E13,'NorAm Apex MO'!$A$17:$H$993,8,FALSE))=TRUE,"0",VLOOKUP($E13,'NorAm Apex MO'!$A$17:$H$993,8,FALSE))</f>
        <v>0</v>
      </c>
      <c r="Q13" s="98" t="str">
        <f>IF(ISNA(VLOOKUP($E13,'NorAm Apex DM'!$A$17:$H$993,8,FALSE))=TRUE,"0",VLOOKUP($E13,'NorAm Apex DM'!$A$17:$H$993,8,FALSE))</f>
        <v>0</v>
      </c>
      <c r="R13" s="98">
        <f>IF(ISNA(VLOOKUP($E13,'TT BV1'!$A$17:$H$993,8,FALSE))=TRUE,"0",VLOOKUP($E13,'TT BV1'!$A$17:$H$993,8,FALSE))</f>
        <v>471.0825874007769</v>
      </c>
      <c r="S13" s="227" t="str">
        <f>IF(ISNA(VLOOKUP($E13,'CC Canyon MO'!$A$17:$H$993,8,FALSE))=TRUE,"0",VLOOKUP($E13,'CC Canyon MO'!$A$17:$H$993,8,FALSE))</f>
        <v>0</v>
      </c>
      <c r="T13" s="232" t="str">
        <f>IF(ISNA(VLOOKUP($E13,'CC Canyon DM'!$A$17:$H$981,8,FALSE))=TRUE,"0",VLOOKUP($E13,'CC Canyon DM'!$A$17:$H$981,8,FALSE))</f>
        <v>0</v>
      </c>
      <c r="U13" s="98">
        <f>IF(ISNA(VLOOKUP($E13,'TT BV2'!$A$17:$H$993,8,FALSE))=TRUE,"0",VLOOKUP($E13,'TT BV2'!$A$17:$H$993,8,FALSE))</f>
        <v>0</v>
      </c>
      <c r="V13" s="98">
        <f>IF(ISNA(VLOOKUP($E13,'TT BV3'!$A$17:$H$993,8,FALSE))=TRUE,"0",VLOOKUP($E13,'TT BV3'!$A$17:$H$993,8,FALSE))</f>
        <v>448.55036855036855</v>
      </c>
      <c r="W13" s="98" t="str">
        <f>IF(ISNA(VLOOKUP($E13,'NorAm Deer Valley MO'!$A$17:$H$993,8,FALSE))=TRUE,"0",VLOOKUP($E13,'NorAm Deer Valley MO'!$A$17:$H$993,8,FALSE))</f>
        <v>0</v>
      </c>
      <c r="X13" s="98" t="str">
        <f>IF(ISNA(VLOOKUP($E13,'NorAm Deer Valley DM'!$A$17:$H$993,8,FALSE))=TRUE,"0",VLOOKUP($E13,'NorAm Deer Valley DM'!$A$17:$H$993,8,FALSE))</f>
        <v>0</v>
      </c>
      <c r="Y13" s="98" t="str">
        <f>IF(ISNA(VLOOKUP($E13,'Freestylerz Fest - Calabogie'!$A$17:$K$993,8,FALSE))=TRUE,"0",VLOOKUP($E13,'Freestylerz Fest - Calabogie'!$A$17:$K$993,8,FALSE))</f>
        <v>0</v>
      </c>
      <c r="Z13" s="98">
        <f>IF(ISNA(VLOOKUP($E13,'TT Camp Fortune'!$A$17:$K$993,8,FALSE))=TRUE,"0",VLOOKUP($E13,'TT Camp Fortune'!$A$17:$K$993,8,FALSE))</f>
        <v>381.22553502835194</v>
      </c>
      <c r="AA13" s="98" t="str">
        <f>IF(ISNA(VLOOKUP($E13,'CWG Crabbe Mt. MO'!$A$17:$K$993,10,FALSE))=TRUE,"0",VLOOKUP($E13,'CWG Crabbe Mt. MO'!$A$17:$K$993,10,FALSE))</f>
        <v>0</v>
      </c>
      <c r="AB13" s="174" t="s">
        <v>174</v>
      </c>
      <c r="AC13" s="98">
        <f>IF(ISNA(VLOOKUP($E13,'TT Prov CF MO'!$A$17:$K$993,8,FALSE))=TRUE,"0",VLOOKUP($E13,'TT Prov CF MO'!$A$17:$K$993,8,FALSE))</f>
        <v>395.81901087337775</v>
      </c>
      <c r="AD13" s="98" t="str">
        <f>IF(ISNA(VLOOKUP($E13,'TT Prov CF DM'!$A$17:$K$993,8,FALSE))=TRUE,"0",VLOOKUP($E13,'TT Prov CF DM'!$A$17:$K$993,8,FALSE))</f>
        <v>0</v>
      </c>
      <c r="AE13" s="98" t="str">
        <f>IF(ISNA(VLOOKUP($E13,'NorAm VSC MO'!$A$17:$K$993,8,FALSE))=TRUE,"0",VLOOKUP($E13,'NorAm VSC MO'!$A$17:$K$993,8,FALSE))</f>
        <v>0</v>
      </c>
      <c r="AF13" s="98" t="str">
        <f>IF(ISNA(VLOOKUP($E13,'NorAm VSC DM'!$A$17:$K$993,8,FALSE))=TRUE,"0",VLOOKUP($E13,'NorAm VSC DM'!$A$17:$K$993,8,FALSE))</f>
        <v>0</v>
      </c>
      <c r="AG13" s="98" t="str">
        <f>IF(ISNA(VLOOKUP($E13,'NA Stratton MO'!$A$17:$K$993,8,FALSE))=TRUE,"0",VLOOKUP($E13,'NA Stratton MO'!$A$17:$K$993,8,FALSE))</f>
        <v>0</v>
      </c>
      <c r="AH13" s="98" t="str">
        <f>IF(ISNA(VLOOKUP($E13,'NA Stratton DM'!$A$17:$K$993,8,FALSE))=TRUE,"0",VLOOKUP($E13,'NA Stratton DM'!$A$17:$K$993,8,FALSE))</f>
        <v>0</v>
      </c>
      <c r="AI13" s="227">
        <f>IF(ISNA(VLOOKUP($E13,'JrNats MO'!$A$17:$K$993,8,FALSE))=TRUE,"0",VLOOKUP($E13,'JrNats MO'!$A$17:$K$993,8,FALSE))</f>
        <v>545.62316715542522</v>
      </c>
      <c r="AJ13" s="227">
        <f>IF(ISNA(VLOOKUP($E13,'CC Caledon MO'!$A$17:$K$993,8,FALSE))=TRUE,"0",VLOOKUP($E13,'CC Caledon MO'!$A$17:$K$993,8,FALSE))</f>
        <v>415.85249042145585</v>
      </c>
      <c r="AK13" s="235">
        <f>IF(ISNA(VLOOKUP($E13,'CC Caledon DM'!$A$17:$K$993,8,FALSE))=TRUE,"0",VLOOKUP($E13,'CC Caledon DM'!$A$17:$K$993,8,FALSE))</f>
        <v>416.00000000000006</v>
      </c>
      <c r="AL13" s="227" t="str">
        <f>IF(ISNA(VLOOKUP($E13,'SrNats VSC MO'!$A$17:$K$993,8,FALSE))=TRUE,"0",VLOOKUP($E13,'SrNats VSC MO'!$A$17:$K$993,8,FALSE))</f>
        <v>0</v>
      </c>
      <c r="AM13" s="227" t="str">
        <f>IF(ISNA(VLOOKUP($E13,'SrNats VSC DM'!$A$17:$K$993,8,FALSE))=TRUE,"0",VLOOKUP($E13,'SrNats VSC DM'!$A$17:$K$993,8,FALSE))</f>
        <v>0</v>
      </c>
      <c r="AN13" s="98"/>
      <c r="AO13" s="98"/>
      <c r="AP13" s="98"/>
      <c r="AQ13" s="98"/>
      <c r="AR13" s="98"/>
      <c r="AS13" s="98"/>
      <c r="AT13" s="98"/>
      <c r="AU13" s="98"/>
      <c r="AV13" s="98"/>
    </row>
    <row r="14" spans="1:48" s="93" customFormat="1" ht="19" customHeight="1" x14ac:dyDescent="0.15">
      <c r="A14" s="64" t="s">
        <v>203</v>
      </c>
      <c r="B14" s="64">
        <v>2010</v>
      </c>
      <c r="C14" s="64" t="s">
        <v>200</v>
      </c>
      <c r="D14" s="144" t="s">
        <v>97</v>
      </c>
      <c r="E14" s="64" t="s">
        <v>79</v>
      </c>
      <c r="F14"/>
      <c r="G14" s="64">
        <f>H14</f>
        <v>9</v>
      </c>
      <c r="H14" s="19">
        <f>RANK(L14,$L$6:$L$25,0)</f>
        <v>9</v>
      </c>
      <c r="I14" s="20">
        <f>LARGE(($N14:$AV14),1)</f>
        <v>580.02932551319657</v>
      </c>
      <c r="J14" s="20">
        <f>LARGE(($N14:$AV14),2)</f>
        <v>412.38329238329237</v>
      </c>
      <c r="K14" s="20">
        <f>LARGE(($N14:$AV14),3)</f>
        <v>411.09272082418505</v>
      </c>
      <c r="L14" s="19">
        <f>SUM(I14+J14+K14)</f>
        <v>1403.505338720674</v>
      </c>
      <c r="M14" s="21"/>
      <c r="N14" s="227" t="str">
        <f>IF(ISNA(VLOOKUP($E14,'FIS Apex MO-1'!$A$17:$H$996,8,FALSE))=TRUE,"0",VLOOKUP($E14,'FIS Apex MO-1'!$A$17:$H$996,8,FALSE))</f>
        <v>0</v>
      </c>
      <c r="O14" s="227" t="str">
        <f>IF(ISNA(VLOOKUP($E14,'FIS Apex MO-2'!$A$17:$H$996,8,FALSE))=TRUE,"0",VLOOKUP($E14,'FIS Apex MO-2'!$A$17:$H$996,8,FALSE))</f>
        <v>0</v>
      </c>
      <c r="P14" s="98" t="str">
        <f>IF(ISNA(VLOOKUP($E14,'NorAm Apex MO'!$A$17:$H$993,8,FALSE))=TRUE,"0",VLOOKUP($E14,'NorAm Apex MO'!$A$17:$H$993,8,FALSE))</f>
        <v>0</v>
      </c>
      <c r="Q14" s="98" t="str">
        <f>IF(ISNA(VLOOKUP($E14,'NorAm Apex DM'!$A$17:$H$993,8,FALSE))=TRUE,"0",VLOOKUP($E14,'NorAm Apex DM'!$A$17:$H$993,8,FALSE))</f>
        <v>0</v>
      </c>
      <c r="R14" s="98">
        <f>IF(ISNA(VLOOKUP($E14,'TT BV1'!$A$17:$H$993,8,FALSE))=TRUE,"0",VLOOKUP($E14,'TT BV1'!$A$17:$H$993,8,FALSE))</f>
        <v>411.09272082418505</v>
      </c>
      <c r="S14" s="227" t="str">
        <f>IF(ISNA(VLOOKUP($E14,'CC Canyon MO'!$A$17:$H$993,8,FALSE))=TRUE,"0",VLOOKUP($E14,'CC Canyon MO'!$A$17:$H$993,8,FALSE))</f>
        <v>0</v>
      </c>
      <c r="T14" s="232" t="str">
        <f>IF(ISNA(VLOOKUP($E14,'CC Canyon DM'!$A$17:$H$981,8,FALSE))=TRUE,"0",VLOOKUP($E14,'CC Canyon DM'!$A$17:$H$981,8,FALSE))</f>
        <v>0</v>
      </c>
      <c r="U14" s="98">
        <f>IF(ISNA(VLOOKUP($E14,'TT BV2'!$A$17:$H$993,8,FALSE))=TRUE,"0",VLOOKUP($E14,'TT BV2'!$A$17:$H$993,8,FALSE))</f>
        <v>345.52352048558413</v>
      </c>
      <c r="V14" s="98">
        <f>IF(ISNA(VLOOKUP($E14,'TT BV3'!$A$17:$H$993,8,FALSE))=TRUE,"0",VLOOKUP($E14,'TT BV3'!$A$17:$H$993,8,FALSE))</f>
        <v>412.38329238329237</v>
      </c>
      <c r="W14" s="98" t="str">
        <f>IF(ISNA(VLOOKUP($E14,'NorAm Deer Valley MO'!$A$17:$H$993,8,FALSE))=TRUE,"0",VLOOKUP($E14,'NorAm Deer Valley MO'!$A$17:$H$993,8,FALSE))</f>
        <v>0</v>
      </c>
      <c r="X14" s="98" t="str">
        <f>IF(ISNA(VLOOKUP($E14,'NorAm Deer Valley DM'!$A$17:$H$993,8,FALSE))=TRUE,"0",VLOOKUP($E14,'NorAm Deer Valley DM'!$A$17:$H$993,8,FALSE))</f>
        <v>0</v>
      </c>
      <c r="Y14" s="98" t="str">
        <f>IF(ISNA(VLOOKUP($E14,'Freestylerz Fest - Calabogie'!$A$17:$K$993,8,FALSE))=TRUE,"0",VLOOKUP($E14,'Freestylerz Fest - Calabogie'!$A$17:$K$993,8,FALSE))</f>
        <v>0</v>
      </c>
      <c r="Z14" s="98">
        <f>IF(ISNA(VLOOKUP($E14,'TT Camp Fortune'!$A$17:$K$993,8,FALSE))=TRUE,"0",VLOOKUP($E14,'TT Camp Fortune'!$A$17:$K$993,8,FALSE))</f>
        <v>302.38156209987193</v>
      </c>
      <c r="AA14" s="98" t="str">
        <f>IF(ISNA(VLOOKUP($E14,'CWG Crabbe Mt. MO'!$A$17:$K$993,10,FALSE))=TRUE,"0",VLOOKUP($E14,'CWG Crabbe Mt. MO'!$A$17:$K$993,10,FALSE))</f>
        <v>0</v>
      </c>
      <c r="AB14" s="174" t="s">
        <v>174</v>
      </c>
      <c r="AC14" s="98">
        <f>IF(ISNA(VLOOKUP($E14,'TT Prov CF MO'!$A$17:$K$993,8,FALSE))=TRUE,"0",VLOOKUP($E14,'TT Prov CF MO'!$A$17:$K$993,8,FALSE))</f>
        <v>318.03577692037879</v>
      </c>
      <c r="AD14" s="98">
        <f>IF(ISNA(VLOOKUP($E14,'TT Prov CF DM'!$A$17:$K$993,8,FALSE))=TRUE,"0",VLOOKUP($E14,'TT Prov CF DM'!$A$17:$K$993,8,FALSE))</f>
        <v>400</v>
      </c>
      <c r="AE14" s="98" t="str">
        <f>IF(ISNA(VLOOKUP($E14,'NorAm VSC MO'!$A$17:$K$993,8,FALSE))=TRUE,"0",VLOOKUP($E14,'NorAm VSC MO'!$A$17:$K$993,8,FALSE))</f>
        <v>0</v>
      </c>
      <c r="AF14" s="98" t="str">
        <f>IF(ISNA(VLOOKUP($E14,'NorAm VSC DM'!$A$17:$K$993,8,FALSE))=TRUE,"0",VLOOKUP($E14,'NorAm VSC DM'!$A$17:$K$993,8,FALSE))</f>
        <v>0</v>
      </c>
      <c r="AG14" s="98" t="str">
        <f>IF(ISNA(VLOOKUP($E14,'NA Stratton MO'!$A$17:$K$993,8,FALSE))=TRUE,"0",VLOOKUP($E14,'NA Stratton MO'!$A$17:$K$993,8,FALSE))</f>
        <v>0</v>
      </c>
      <c r="AH14" s="98" t="str">
        <f>IF(ISNA(VLOOKUP($E14,'NA Stratton DM'!$A$17:$K$993,8,FALSE))=TRUE,"0",VLOOKUP($E14,'NA Stratton DM'!$A$17:$K$993,8,FALSE))</f>
        <v>0</v>
      </c>
      <c r="AI14" s="227">
        <f>IF(ISNA(VLOOKUP($E14,'JrNats MO'!$A$17:$K$993,8,FALSE))=TRUE,"0",VLOOKUP($E14,'JrNats MO'!$A$17:$K$993,8,FALSE))</f>
        <v>580.02932551319657</v>
      </c>
      <c r="AJ14" s="227" t="str">
        <f>IF(ISNA(VLOOKUP($E14,'CC Caledon MO'!$A$17:$K$993,8,FALSE))=TRUE,"0",VLOOKUP($E14,'CC Caledon MO'!$A$17:$K$993,8,FALSE))</f>
        <v>0</v>
      </c>
      <c r="AK14" s="227" t="str">
        <f>IF(ISNA(VLOOKUP($E14,'CC Caledon DM'!$A$17:$K$993,8,FALSE))=TRUE,"0",VLOOKUP($E14,'CC Caledon DM'!$A$17:$K$993,8,FALSE))</f>
        <v>0</v>
      </c>
      <c r="AL14" s="227" t="str">
        <f>IF(ISNA(VLOOKUP($E14,'SrNats VSC MO'!$A$17:$K$993,8,FALSE))=TRUE,"0",VLOOKUP($E14,'SrNats VSC MO'!$A$17:$K$993,8,FALSE))</f>
        <v>0</v>
      </c>
      <c r="AM14" s="227" t="str">
        <f>IF(ISNA(VLOOKUP($E14,'SrNats VSC DM'!$A$17:$K$993,8,FALSE))=TRUE,"0",VLOOKUP($E14,'SrNats VSC DM'!$A$17:$K$993,8,FALSE))</f>
        <v>0</v>
      </c>
      <c r="AN14" s="98"/>
      <c r="AO14" s="98"/>
      <c r="AP14" s="98"/>
      <c r="AQ14" s="98"/>
      <c r="AR14" s="98"/>
      <c r="AS14" s="98"/>
      <c r="AT14" s="98"/>
      <c r="AU14" s="98"/>
      <c r="AV14" s="98"/>
    </row>
    <row r="15" spans="1:48" ht="19" customHeight="1" x14ac:dyDescent="0.15">
      <c r="A15" s="64" t="s">
        <v>98</v>
      </c>
      <c r="B15" s="64">
        <v>2010</v>
      </c>
      <c r="C15" s="64" t="s">
        <v>200</v>
      </c>
      <c r="D15" s="144" t="s">
        <v>97</v>
      </c>
      <c r="E15" s="64" t="s">
        <v>78</v>
      </c>
      <c r="F15" s="82"/>
      <c r="G15" s="64">
        <f>H15</f>
        <v>10</v>
      </c>
      <c r="H15" s="19">
        <f>RANK(L15,$L$6:$L$25,0)</f>
        <v>10</v>
      </c>
      <c r="I15" s="20">
        <f>LARGE(($N15:$AV15),1)</f>
        <v>423.98243539942575</v>
      </c>
      <c r="J15" s="20">
        <f>LARGE(($N15:$AV15),2)</f>
        <v>421.97542997542996</v>
      </c>
      <c r="K15" s="20">
        <f>LARGE(($N15:$AV15),3)</f>
        <v>411.3083128726762</v>
      </c>
      <c r="L15" s="19">
        <f>SUM(I15+J15+K15)</f>
        <v>1257.266178247532</v>
      </c>
      <c r="M15" s="21"/>
      <c r="N15" s="227" t="str">
        <f>IF(ISNA(VLOOKUP($E15,'FIS Apex MO-1'!$A$17:$H$996,8,FALSE))=TRUE,"0",VLOOKUP($E15,'FIS Apex MO-1'!$A$17:$H$996,8,FALSE))</f>
        <v>0</v>
      </c>
      <c r="O15" s="227" t="str">
        <f>IF(ISNA(VLOOKUP($E15,'FIS Apex MO-2'!$A$17:$H$996,8,FALSE))=TRUE,"0",VLOOKUP($E15,'FIS Apex MO-2'!$A$17:$H$996,8,FALSE))</f>
        <v>0</v>
      </c>
      <c r="P15" s="98" t="str">
        <f>IF(ISNA(VLOOKUP($E15,'NorAm Apex MO'!$A$17:$H$993,8,FALSE))=TRUE,"0",VLOOKUP($E15,'NorAm Apex MO'!$A$17:$H$993,8,FALSE))</f>
        <v>0</v>
      </c>
      <c r="Q15" s="98" t="str">
        <f>IF(ISNA(VLOOKUP($E15,'NorAm Apex DM'!$A$17:$H$993,8,FALSE))=TRUE,"0",VLOOKUP($E15,'NorAm Apex DM'!$A$17:$H$993,8,FALSE))</f>
        <v>0</v>
      </c>
      <c r="R15" s="98">
        <f>IF(ISNA(VLOOKUP($E15,'TT BV1'!$A$17:$H$993,8,FALSE))=TRUE,"0",VLOOKUP($E15,'TT BV1'!$A$17:$H$993,8,FALSE))</f>
        <v>423.98243539942575</v>
      </c>
      <c r="S15" s="227" t="str">
        <f>IF(ISNA(VLOOKUP($E15,'CC Canyon MO'!$A$17:$H$993,8,FALSE))=TRUE,"0",VLOOKUP($E15,'CC Canyon MO'!$A$17:$H$993,8,FALSE))</f>
        <v>0</v>
      </c>
      <c r="T15" s="232" t="str">
        <f>IF(ISNA(VLOOKUP($E15,'CC Canyon DM'!$A$17:$H$981,8,FALSE))=TRUE,"0",VLOOKUP($E15,'CC Canyon DM'!$A$17:$H$981,8,FALSE))</f>
        <v>0</v>
      </c>
      <c r="U15" s="98">
        <f>IF(ISNA(VLOOKUP($E15,'TT BV2'!$A$17:$H$993,8,FALSE))=TRUE,"0",VLOOKUP($E15,'TT BV2'!$A$17:$H$993,8,FALSE))</f>
        <v>369.49924127465857</v>
      </c>
      <c r="V15" s="98">
        <f>IF(ISNA(VLOOKUP($E15,'TT BV3'!$A$17:$H$993,8,FALSE))=TRUE,"0",VLOOKUP($E15,'TT BV3'!$A$17:$H$993,8,FALSE))</f>
        <v>421.97542997542996</v>
      </c>
      <c r="W15" s="98" t="str">
        <f>IF(ISNA(VLOOKUP($E15,'NorAm Deer Valley MO'!$A$17:$H$993,8,FALSE))=TRUE,"0",VLOOKUP($E15,'NorAm Deer Valley MO'!$A$17:$H$993,8,FALSE))</f>
        <v>0</v>
      </c>
      <c r="X15" s="98" t="str">
        <f>IF(ISNA(VLOOKUP($E15,'NorAm Deer Valley DM'!$A$17:$H$993,8,FALSE))=TRUE,"0",VLOOKUP($E15,'NorAm Deer Valley DM'!$A$17:$H$993,8,FALSE))</f>
        <v>0</v>
      </c>
      <c r="Y15" s="98" t="str">
        <f>IF(ISNA(VLOOKUP($E15,'Freestylerz Fest - Calabogie'!$A$17:$K$993,8,FALSE))=TRUE,"0",VLOOKUP($E15,'Freestylerz Fest - Calabogie'!$A$17:$K$993,8,FALSE))</f>
        <v>0</v>
      </c>
      <c r="Z15" s="98" t="str">
        <f>IF(ISNA(VLOOKUP($E15,'TT Camp Fortune'!$A$17:$K$993,8,FALSE))=TRUE,"0",VLOOKUP($E15,'TT Camp Fortune'!$A$17:$K$993,8,FALSE))</f>
        <v>0</v>
      </c>
      <c r="AA15" s="98" t="str">
        <f>IF(ISNA(VLOOKUP($E15,'CWG Crabbe Mt. MO'!$A$17:$K$993,10,FALSE))=TRUE,"0",VLOOKUP($E15,'CWG Crabbe Mt. MO'!$A$17:$K$993,10,FALSE))</f>
        <v>0</v>
      </c>
      <c r="AB15" s="174" t="s">
        <v>174</v>
      </c>
      <c r="AC15" s="98">
        <f>IF(ISNA(VLOOKUP($E15,'TT Prov CF MO'!$A$17:$K$993,8,FALSE))=TRUE,"0",VLOOKUP($E15,'TT Prov CF MO'!$A$17:$K$993,8,FALSE))</f>
        <v>411.3083128726762</v>
      </c>
      <c r="AD15" s="98">
        <f>IF(ISNA(VLOOKUP($E15,'TT Prov CF DM'!$A$17:$K$993,8,FALSE))=TRUE,"0",VLOOKUP($E15,'TT Prov CF DM'!$A$17:$K$993,8,FALSE))</f>
        <v>300</v>
      </c>
      <c r="AE15" s="98" t="str">
        <f>IF(ISNA(VLOOKUP($E15,'NorAm VSC MO'!$A$17:$K$993,8,FALSE))=TRUE,"0",VLOOKUP($E15,'NorAm VSC MO'!$A$17:$K$993,8,FALSE))</f>
        <v>0</v>
      </c>
      <c r="AF15" s="98" t="str">
        <f>IF(ISNA(VLOOKUP($E15,'NorAm VSC DM'!$A$17:$K$993,8,FALSE))=TRUE,"0",VLOOKUP($E15,'NorAm VSC DM'!$A$17:$K$993,8,FALSE))</f>
        <v>0</v>
      </c>
      <c r="AG15" s="98" t="str">
        <f>IF(ISNA(VLOOKUP($E15,'NA Stratton MO'!$A$17:$K$993,8,FALSE))=TRUE,"0",VLOOKUP($E15,'NA Stratton MO'!$A$17:$K$993,8,FALSE))</f>
        <v>0</v>
      </c>
      <c r="AH15" s="98" t="str">
        <f>IF(ISNA(VLOOKUP($E15,'NA Stratton DM'!$A$17:$K$993,8,FALSE))=TRUE,"0",VLOOKUP($E15,'NA Stratton DM'!$A$17:$K$993,8,FALSE))</f>
        <v>0</v>
      </c>
      <c r="AI15" s="227" t="str">
        <f>IF(ISNA(VLOOKUP($E15,'JrNats MO'!$A$17:$K$993,8,FALSE))=TRUE,"0",VLOOKUP($E15,'JrNats MO'!$A$17:$K$993,8,FALSE))</f>
        <v>0</v>
      </c>
      <c r="AJ15" s="227" t="str">
        <f>IF(ISNA(VLOOKUP($E15,'CC Caledon MO'!$A$17:$K$993,8,FALSE))=TRUE,"0",VLOOKUP($E15,'CC Caledon MO'!$A$17:$K$993,8,FALSE))</f>
        <v>0</v>
      </c>
      <c r="AK15" s="227" t="str">
        <f>IF(ISNA(VLOOKUP($E15,'CC Caledon DM'!$A$17:$K$993,8,FALSE))=TRUE,"0",VLOOKUP($E15,'CC Caledon DM'!$A$17:$K$993,8,FALSE))</f>
        <v>0</v>
      </c>
      <c r="AL15" s="227" t="str">
        <f>IF(ISNA(VLOOKUP($E15,'SrNats VSC MO'!$A$17:$K$993,8,FALSE))=TRUE,"0",VLOOKUP($E15,'SrNats VSC MO'!$A$17:$K$993,8,FALSE))</f>
        <v>0</v>
      </c>
      <c r="AM15" s="227" t="str">
        <f>IF(ISNA(VLOOKUP($E15,'SrNats VSC DM'!$A$17:$K$993,8,FALSE))=TRUE,"0",VLOOKUP($E15,'SrNats VSC DM'!$A$17:$K$993,8,FALSE))</f>
        <v>0</v>
      </c>
      <c r="AN15" s="98"/>
      <c r="AO15" s="98"/>
      <c r="AP15" s="98"/>
      <c r="AQ15" s="98"/>
      <c r="AR15" s="98"/>
      <c r="AS15" s="98"/>
      <c r="AT15" s="98"/>
      <c r="AU15" s="98"/>
      <c r="AV15" s="98"/>
    </row>
    <row r="16" spans="1:48" ht="19" customHeight="1" x14ac:dyDescent="0.15">
      <c r="A16" s="217" t="s">
        <v>72</v>
      </c>
      <c r="B16" s="217">
        <v>2010</v>
      </c>
      <c r="C16" s="217" t="s">
        <v>199</v>
      </c>
      <c r="D16" s="218" t="s">
        <v>97</v>
      </c>
      <c r="E16" s="217" t="s">
        <v>76</v>
      </c>
      <c r="F16" s="221"/>
      <c r="G16" s="217">
        <f>H16</f>
        <v>11</v>
      </c>
      <c r="H16" s="218">
        <f>RANK(L16,$L$6:$L$25,0)</f>
        <v>11</v>
      </c>
      <c r="I16" s="218">
        <f>LARGE(($N16:$AV16),1)</f>
        <v>443.9250126667792</v>
      </c>
      <c r="J16" s="218">
        <f>LARGE(($N16:$AV16),2)</f>
        <v>375.5872235872236</v>
      </c>
      <c r="K16" s="218">
        <f>LARGE(($N16:$AV16),3)</f>
        <v>325</v>
      </c>
      <c r="L16" s="218">
        <f>SUM(I16+J16+K16)</f>
        <v>1144.5122362540028</v>
      </c>
      <c r="M16" s="219"/>
      <c r="N16" s="227" t="str">
        <f>IF(ISNA(VLOOKUP($E16,'FIS Apex MO-1'!$A$17:$H$996,8,FALSE))=TRUE,"0",VLOOKUP($E16,'FIS Apex MO-1'!$A$17:$H$996,8,FALSE))</f>
        <v>0</v>
      </c>
      <c r="O16" s="227" t="str">
        <f>IF(ISNA(VLOOKUP($E16,'FIS Apex MO-2'!$A$17:$H$996,8,FALSE))=TRUE,"0",VLOOKUP($E16,'FIS Apex MO-2'!$A$17:$H$996,8,FALSE))</f>
        <v>0</v>
      </c>
      <c r="P16" s="98" t="str">
        <f>IF(ISNA(VLOOKUP($E16,'NorAm Apex MO'!$A$17:$H$993,8,FALSE))=TRUE,"0",VLOOKUP($E16,'NorAm Apex MO'!$A$17:$H$993,8,FALSE))</f>
        <v>0</v>
      </c>
      <c r="Q16" s="98" t="str">
        <f>IF(ISNA(VLOOKUP($E16,'NorAm Apex DM'!$A$17:$H$993,8,FALSE))=TRUE,"0",VLOOKUP($E16,'NorAm Apex DM'!$A$17:$H$993,8,FALSE))</f>
        <v>0</v>
      </c>
      <c r="R16" s="98">
        <f>IF(ISNA(VLOOKUP($E16,'TT BV1'!$A$17:$H$993,8,FALSE))=TRUE,"0",VLOOKUP($E16,'TT BV1'!$A$17:$H$993,8,FALSE))</f>
        <v>443.9250126667792</v>
      </c>
      <c r="S16" s="227" t="str">
        <f>IF(ISNA(VLOOKUP($E16,'CC Canyon MO'!$A$17:$H$993,8,FALSE))=TRUE,"0",VLOOKUP($E16,'CC Canyon MO'!$A$17:$H$993,8,FALSE))</f>
        <v>0</v>
      </c>
      <c r="T16" s="227" t="str">
        <f>IF(ISNA(VLOOKUP($E16,'CC Canyon DM'!$A$17:$H$981,8,FALSE))=TRUE,"0",VLOOKUP($E16,'CC Canyon DM'!$A$17:$H$981,8,FALSE))</f>
        <v>0</v>
      </c>
      <c r="U16" s="98">
        <f>IF(ISNA(VLOOKUP($E16,'TT BV2'!$A$17:$H$993,8,FALSE))=TRUE,"0",VLOOKUP($E16,'TT BV2'!$A$17:$H$993,8,FALSE))</f>
        <v>313.50531107738993</v>
      </c>
      <c r="V16" s="98">
        <f>IF(ISNA(VLOOKUP($E16,'TT BV3'!$A$17:$H$993,8,FALSE))=TRUE,"0",VLOOKUP($E16,'TT BV3'!$A$17:$H$993,8,FALSE))</f>
        <v>375.5872235872236</v>
      </c>
      <c r="W16" s="98" t="str">
        <f>IF(ISNA(VLOOKUP($E16,'NorAm Deer Valley MO'!$A$17:$H$993,8,FALSE))=TRUE,"0",VLOOKUP($E16,'NorAm Deer Valley MO'!$A$17:$H$993,8,FALSE))</f>
        <v>0</v>
      </c>
      <c r="X16" s="98" t="str">
        <f>IF(ISNA(VLOOKUP($E16,'NorAm Deer Valley DM'!$A$17:$H$993,8,FALSE))=TRUE,"0",VLOOKUP($E16,'NorAm Deer Valley DM'!$A$17:$H$993,8,FALSE))</f>
        <v>0</v>
      </c>
      <c r="Y16" s="98" t="str">
        <f>IF(ISNA(VLOOKUP($E16,'Freestylerz Fest - Calabogie'!$A$17:$K$993,8,FALSE))=TRUE,"0",VLOOKUP($E16,'Freestylerz Fest - Calabogie'!$A$17:$K$993,8,FALSE))</f>
        <v>0</v>
      </c>
      <c r="Z16" s="98">
        <f>IF(ISNA(VLOOKUP($E16,'TT Camp Fortune'!$A$17:$K$993,8,FALSE))=TRUE,"0",VLOOKUP($E16,'TT Camp Fortune'!$A$17:$K$993,8,FALSE))</f>
        <v>270.07133711359063</v>
      </c>
      <c r="AA16" s="98" t="str">
        <f>IF(ISNA(VLOOKUP($E16,'CWG Crabbe Mt. MO'!$A$17:$K$993,10,FALSE))=TRUE,"0",VLOOKUP($E16,'CWG Crabbe Mt. MO'!$A$17:$K$993,10,FALSE))</f>
        <v>0</v>
      </c>
      <c r="AB16" s="220" t="s">
        <v>174</v>
      </c>
      <c r="AC16" s="98">
        <f>IF(ISNA(VLOOKUP($E16,'TT Prov CF MO'!$A$17:$K$993,8,FALSE))=TRUE,"0",VLOOKUP($E16,'TT Prov CF MO'!$A$17:$K$993,8,FALSE))</f>
        <v>307.00806734479124</v>
      </c>
      <c r="AD16" s="98">
        <f>IF(ISNA(VLOOKUP($E16,'TT Prov CF DM'!$A$17:$K$993,8,FALSE))=TRUE,"0",VLOOKUP($E16,'TT Prov CF DM'!$A$17:$K$993,8,FALSE))</f>
        <v>325</v>
      </c>
      <c r="AE16" s="98" t="str">
        <f>IF(ISNA(VLOOKUP($E16,'NorAm VSC MO'!$A$17:$K$993,8,FALSE))=TRUE,"0",VLOOKUP($E16,'NorAm VSC MO'!$A$17:$K$993,8,FALSE))</f>
        <v>0</v>
      </c>
      <c r="AF16" s="98" t="str">
        <f>IF(ISNA(VLOOKUP($E16,'NorAm VSC DM'!$A$17:$K$993,8,FALSE))=TRUE,"0",VLOOKUP($E16,'NorAm VSC DM'!$A$17:$K$993,8,FALSE))</f>
        <v>0</v>
      </c>
      <c r="AG16" s="98" t="str">
        <f>IF(ISNA(VLOOKUP($E16,'NA Stratton MO'!$A$17:$K$993,8,FALSE))=TRUE,"0",VLOOKUP($E16,'NA Stratton MO'!$A$17:$K$993,8,FALSE))</f>
        <v>0</v>
      </c>
      <c r="AH16" s="98" t="str">
        <f>IF(ISNA(VLOOKUP($E16,'NA Stratton DM'!$A$17:$K$993,8,FALSE))=TRUE,"0",VLOOKUP($E16,'NA Stratton DM'!$A$17:$K$993,8,FALSE))</f>
        <v>0</v>
      </c>
      <c r="AI16" s="227" t="str">
        <f>IF(ISNA(VLOOKUP($E16,'JrNats MO'!$A$17:$K$993,8,FALSE))=TRUE,"0",VLOOKUP($E16,'JrNats MO'!$A$17:$K$993,8,FALSE))</f>
        <v>0</v>
      </c>
      <c r="AJ16" s="227" t="str">
        <f>IF(ISNA(VLOOKUP($E16,'CC Caledon MO'!$A$17:$K$993,8,FALSE))=TRUE,"0",VLOOKUP($E16,'CC Caledon MO'!$A$17:$K$993,8,FALSE))</f>
        <v>0</v>
      </c>
      <c r="AK16" s="227" t="str">
        <f>IF(ISNA(VLOOKUP($E16,'CC Caledon DM'!$A$17:$K$993,8,FALSE))=TRUE,"0",VLOOKUP($E16,'CC Caledon DM'!$A$17:$K$993,8,FALSE))</f>
        <v>0</v>
      </c>
      <c r="AL16" s="227" t="str">
        <f>IF(ISNA(VLOOKUP($E16,'SrNats VSC MO'!$A$17:$K$993,8,FALSE))=TRUE,"0",VLOOKUP($E16,'SrNats VSC MO'!$A$17:$K$993,8,FALSE))</f>
        <v>0</v>
      </c>
      <c r="AM16" s="227" t="str">
        <f>IF(ISNA(VLOOKUP($E16,'SrNats VSC DM'!$A$17:$K$993,8,FALSE))=TRUE,"0",VLOOKUP($E16,'SrNats VSC DM'!$A$17:$K$993,8,FALSE))</f>
        <v>0</v>
      </c>
      <c r="AN16" s="98"/>
      <c r="AO16" s="98"/>
      <c r="AP16" s="98"/>
      <c r="AQ16" s="98"/>
      <c r="AR16" s="98"/>
      <c r="AS16" s="98"/>
      <c r="AT16" s="98"/>
      <c r="AU16" s="98"/>
      <c r="AV16" s="98"/>
    </row>
    <row r="17" spans="1:48" ht="19" customHeight="1" x14ac:dyDescent="0.15">
      <c r="A17" s="217" t="s">
        <v>72</v>
      </c>
      <c r="B17" s="217">
        <v>2012</v>
      </c>
      <c r="C17" s="217" t="s">
        <v>199</v>
      </c>
      <c r="D17" s="218" t="s">
        <v>101</v>
      </c>
      <c r="E17" s="217" t="s">
        <v>80</v>
      </c>
      <c r="F17" s="221"/>
      <c r="G17" s="217">
        <f>H17</f>
        <v>12</v>
      </c>
      <c r="H17" s="218">
        <f>RANK(L17,$L$6:$L$25,0)</f>
        <v>12</v>
      </c>
      <c r="I17" s="218">
        <f>LARGE(($N17:$AV17),1)</f>
        <v>369.5051511568991</v>
      </c>
      <c r="J17" s="218">
        <f>LARGE(($N17:$AV17),2)</f>
        <v>339.18427518427518</v>
      </c>
      <c r="K17" s="218">
        <f>LARGE(($N17:$AV17),3)</f>
        <v>321.15047351806379</v>
      </c>
      <c r="L17" s="218">
        <f>SUM(I17+J17+K17)</f>
        <v>1029.8398998592381</v>
      </c>
      <c r="M17" s="219"/>
      <c r="N17" s="227" t="str">
        <f>IF(ISNA(VLOOKUP($E17,'FIS Apex MO-1'!$A$17:$H$996,8,FALSE))=TRUE,"0",VLOOKUP($E17,'FIS Apex MO-1'!$A$17:$H$996,8,FALSE))</f>
        <v>0</v>
      </c>
      <c r="O17" s="227" t="str">
        <f>IF(ISNA(VLOOKUP($E17,'FIS Apex MO-2'!$A$17:$H$996,8,FALSE))=TRUE,"0",VLOOKUP($E17,'FIS Apex MO-2'!$A$17:$H$996,8,FALSE))</f>
        <v>0</v>
      </c>
      <c r="P17" s="98" t="str">
        <f>IF(ISNA(VLOOKUP($E17,'NorAm Apex MO'!$A$17:$H$993,8,FALSE))=TRUE,"0",VLOOKUP($E17,'NorAm Apex MO'!$A$17:$H$993,8,FALSE))</f>
        <v>0</v>
      </c>
      <c r="Q17" s="98" t="str">
        <f>IF(ISNA(VLOOKUP($E17,'NorAm Apex DM'!$A$17:$H$993,8,FALSE))=TRUE,"0",VLOOKUP($E17,'NorAm Apex DM'!$A$17:$H$993,8,FALSE))</f>
        <v>0</v>
      </c>
      <c r="R17" s="98">
        <f>IF(ISNA(VLOOKUP($E17,'TT BV1'!$A$17:$H$993,8,FALSE))=TRUE,"0",VLOOKUP($E17,'TT BV1'!$A$17:$H$993,8,FALSE))</f>
        <v>369.5051511568991</v>
      </c>
      <c r="S17" s="227" t="str">
        <f>IF(ISNA(VLOOKUP($E17,'CC Canyon MO'!$A$17:$H$993,8,FALSE))=TRUE,"0",VLOOKUP($E17,'CC Canyon MO'!$A$17:$H$993,8,FALSE))</f>
        <v>0</v>
      </c>
      <c r="T17" s="227" t="str">
        <f>IF(ISNA(VLOOKUP($E17,'CC Canyon DM'!$A$17:$H$981,8,FALSE))=TRUE,"0",VLOOKUP($E17,'CC Canyon DM'!$A$17:$H$981,8,FALSE))</f>
        <v>0</v>
      </c>
      <c r="U17" s="98">
        <f>IF(ISNA(VLOOKUP($E17,'TT BV2'!$A$17:$H$993,8,FALSE))=TRUE,"0",VLOOKUP($E17,'TT BV2'!$A$17:$H$993,8,FALSE))</f>
        <v>309.78755690440056</v>
      </c>
      <c r="V17" s="98">
        <f>IF(ISNA(VLOOKUP($E17,'TT BV3'!$A$17:$H$993,8,FALSE))=TRUE,"0",VLOOKUP($E17,'TT BV3'!$A$17:$H$993,8,FALSE))</f>
        <v>339.18427518427518</v>
      </c>
      <c r="W17" s="98" t="str">
        <f>IF(ISNA(VLOOKUP($E17,'NorAm Deer Valley MO'!$A$17:$H$993,8,FALSE))=TRUE,"0",VLOOKUP($E17,'NorAm Deer Valley MO'!$A$17:$H$993,8,FALSE))</f>
        <v>0</v>
      </c>
      <c r="X17" s="98" t="str">
        <f>IF(ISNA(VLOOKUP($E17,'NorAm Deer Valley DM'!$A$17:$H$993,8,FALSE))=TRUE,"0",VLOOKUP($E17,'NorAm Deer Valley DM'!$A$17:$H$993,8,FALSE))</f>
        <v>0</v>
      </c>
      <c r="Y17" s="98" t="str">
        <f>IF(ISNA(VLOOKUP($E17,'Freestylerz Fest - Calabogie'!$A$17:$K$993,8,FALSE))=TRUE,"0",VLOOKUP($E17,'Freestylerz Fest - Calabogie'!$A$17:$K$993,8,FALSE))</f>
        <v>0</v>
      </c>
      <c r="Z17" s="98">
        <f>IF(ISNA(VLOOKUP($E17,'TT Camp Fortune'!$A$17:$K$993,8,FALSE))=TRUE,"0",VLOOKUP($E17,'TT Camp Fortune'!$A$17:$K$993,8,FALSE))</f>
        <v>235.03932687031278</v>
      </c>
      <c r="AA17" s="98" t="str">
        <f>IF(ISNA(VLOOKUP($E17,'CWG Crabbe Mt. MO'!$A$17:$K$993,10,FALSE))=TRUE,"0",VLOOKUP($E17,'CWG Crabbe Mt. MO'!$A$17:$K$993,10,FALSE))</f>
        <v>0</v>
      </c>
      <c r="AB17" s="220" t="s">
        <v>174</v>
      </c>
      <c r="AC17" s="98">
        <f>IF(ISNA(VLOOKUP($E17,'TT Prov CF MO'!$A$17:$K$993,8,FALSE))=TRUE,"0",VLOOKUP($E17,'TT Prov CF MO'!$A$17:$K$993,8,FALSE))</f>
        <v>321.15047351806379</v>
      </c>
      <c r="AD17" s="98">
        <f>IF(ISNA(VLOOKUP($E17,'TT Prov CF DM'!$A$17:$K$993,8,FALSE))=TRUE,"0",VLOOKUP($E17,'TT Prov CF DM'!$A$17:$K$993,8,FALSE))</f>
        <v>200</v>
      </c>
      <c r="AE17" s="98" t="str">
        <f>IF(ISNA(VLOOKUP($E17,'NorAm VSC MO'!$A$17:$K$993,8,FALSE))=TRUE,"0",VLOOKUP($E17,'NorAm VSC MO'!$A$17:$K$993,8,FALSE))</f>
        <v>0</v>
      </c>
      <c r="AF17" s="98" t="str">
        <f>IF(ISNA(VLOOKUP($E17,'NorAm VSC DM'!$A$17:$K$993,8,FALSE))=TRUE,"0",VLOOKUP($E17,'NorAm VSC DM'!$A$17:$K$993,8,FALSE))</f>
        <v>0</v>
      </c>
      <c r="AG17" s="98" t="str">
        <f>IF(ISNA(VLOOKUP($E17,'NA Stratton MO'!$A$17:$K$993,8,FALSE))=TRUE,"0",VLOOKUP($E17,'NA Stratton MO'!$A$17:$K$993,8,FALSE))</f>
        <v>0</v>
      </c>
      <c r="AH17" s="98" t="str">
        <f>IF(ISNA(VLOOKUP($E17,'NA Stratton DM'!$A$17:$K$993,8,FALSE))=TRUE,"0",VLOOKUP($E17,'NA Stratton DM'!$A$17:$K$993,8,FALSE))</f>
        <v>0</v>
      </c>
      <c r="AI17" s="227" t="str">
        <f>IF(ISNA(VLOOKUP($E17,'JrNats MO'!$A$17:$K$993,8,FALSE))=TRUE,"0",VLOOKUP($E17,'JrNats MO'!$A$17:$K$993,8,FALSE))</f>
        <v>0</v>
      </c>
      <c r="AJ17" s="227" t="str">
        <f>IF(ISNA(VLOOKUP($E17,'CC Caledon MO'!$A$17:$K$993,8,FALSE))=TRUE,"0",VLOOKUP($E17,'CC Caledon MO'!$A$17:$K$993,8,FALSE))</f>
        <v>0</v>
      </c>
      <c r="AK17" s="227" t="str">
        <f>IF(ISNA(VLOOKUP($E17,'CC Caledon DM'!$A$17:$K$993,8,FALSE))=TRUE,"0",VLOOKUP($E17,'CC Caledon DM'!$A$17:$K$993,8,FALSE))</f>
        <v>0</v>
      </c>
      <c r="AL17" s="227" t="str">
        <f>IF(ISNA(VLOOKUP($E17,'SrNats VSC MO'!$A$17:$K$993,8,FALSE))=TRUE,"0",VLOOKUP($E17,'SrNats VSC MO'!$A$17:$K$993,8,FALSE))</f>
        <v>0</v>
      </c>
      <c r="AM17" s="227" t="str">
        <f>IF(ISNA(VLOOKUP($E17,'SrNats VSC DM'!$A$17:$K$993,8,FALSE))=TRUE,"0",VLOOKUP($E17,'SrNats VSC DM'!$A$17:$K$993,8,FALSE))</f>
        <v>0</v>
      </c>
      <c r="AN17" s="98"/>
      <c r="AO17" s="98"/>
      <c r="AP17" s="98"/>
      <c r="AQ17" s="98"/>
      <c r="AR17" s="98"/>
      <c r="AS17" s="98"/>
      <c r="AT17" s="98"/>
      <c r="AU17" s="98"/>
      <c r="AV17" s="98"/>
    </row>
    <row r="18" spans="1:48" ht="19" customHeight="1" x14ac:dyDescent="0.15">
      <c r="A18" s="217" t="s">
        <v>72</v>
      </c>
      <c r="B18" s="217">
        <v>2008</v>
      </c>
      <c r="C18" s="217" t="s">
        <v>199</v>
      </c>
      <c r="D18" s="218" t="s">
        <v>42</v>
      </c>
      <c r="E18" s="217" t="s">
        <v>81</v>
      </c>
      <c r="F18" s="221"/>
      <c r="G18" s="217">
        <f>H18</f>
        <v>13</v>
      </c>
      <c r="H18" s="218">
        <f>RANK(L18,$L$6:$L$25,0)</f>
        <v>13</v>
      </c>
      <c r="I18" s="218">
        <f>LARGE(($N18:$AV18),1)</f>
        <v>359.29066036142541</v>
      </c>
      <c r="J18" s="218">
        <f>LARGE(($N18:$AV18),2)</f>
        <v>344.92383292383289</v>
      </c>
      <c r="K18" s="218">
        <f>LARGE(($N18:$AV18),3)</f>
        <v>264.64339908952962</v>
      </c>
      <c r="L18" s="218">
        <f>SUM(I18+J18+K18)</f>
        <v>968.85789237478798</v>
      </c>
      <c r="M18" s="219"/>
      <c r="N18" s="227" t="str">
        <f>IF(ISNA(VLOOKUP($E18,'FIS Apex MO-1'!$A$17:$H$996,8,FALSE))=TRUE,"0",VLOOKUP($E18,'FIS Apex MO-1'!$A$17:$H$996,8,FALSE))</f>
        <v>0</v>
      </c>
      <c r="O18" s="227" t="str">
        <f>IF(ISNA(VLOOKUP($E18,'FIS Apex MO-2'!$A$17:$H$996,8,FALSE))=TRUE,"0",VLOOKUP($E18,'FIS Apex MO-2'!$A$17:$H$996,8,FALSE))</f>
        <v>0</v>
      </c>
      <c r="P18" s="98" t="str">
        <f>IF(ISNA(VLOOKUP($E18,'NorAm Apex MO'!$A$17:$H$993,8,FALSE))=TRUE,"0",VLOOKUP($E18,'NorAm Apex MO'!$A$17:$H$993,8,FALSE))</f>
        <v>0</v>
      </c>
      <c r="Q18" s="98" t="str">
        <f>IF(ISNA(VLOOKUP($E18,'NorAm Apex DM'!$A$17:$H$993,8,FALSE))=TRUE,"0",VLOOKUP($E18,'NorAm Apex DM'!$A$17:$H$993,8,FALSE))</f>
        <v>0</v>
      </c>
      <c r="R18" s="98">
        <f>IF(ISNA(VLOOKUP($E18,'TT BV1'!$A$17:$H$993,8,FALSE))=TRUE,"0",VLOOKUP($E18,'TT BV1'!$A$17:$H$993,8,FALSE))</f>
        <v>359.29066036142541</v>
      </c>
      <c r="S18" s="227" t="str">
        <f>IF(ISNA(VLOOKUP($E18,'CC Canyon MO'!$A$17:$H$993,8,FALSE))=TRUE,"0",VLOOKUP($E18,'CC Canyon MO'!$A$17:$H$993,8,FALSE))</f>
        <v>0</v>
      </c>
      <c r="T18" s="227" t="str">
        <f>IF(ISNA(VLOOKUP($E18,'CC Canyon DM'!$A$17:$H$981,8,FALSE))=TRUE,"0",VLOOKUP($E18,'CC Canyon DM'!$A$17:$H$981,8,FALSE))</f>
        <v>0</v>
      </c>
      <c r="U18" s="98">
        <f>IF(ISNA(VLOOKUP($E18,'TT BV2'!$A$17:$H$993,8,FALSE))=TRUE,"0",VLOOKUP($E18,'TT BV2'!$A$17:$H$993,8,FALSE))</f>
        <v>264.64339908952962</v>
      </c>
      <c r="V18" s="98">
        <f>IF(ISNA(VLOOKUP($E18,'TT BV3'!$A$17:$H$993,8,FALSE))=TRUE,"0",VLOOKUP($E18,'TT BV3'!$A$17:$H$993,8,FALSE))</f>
        <v>344.92383292383289</v>
      </c>
      <c r="W18" s="98" t="str">
        <f>IF(ISNA(VLOOKUP($E18,'NorAm Deer Valley MO'!$A$17:$H$993,8,FALSE))=TRUE,"0",VLOOKUP($E18,'NorAm Deer Valley MO'!$A$17:$H$993,8,FALSE))</f>
        <v>0</v>
      </c>
      <c r="X18" s="98" t="str">
        <f>IF(ISNA(VLOOKUP($E18,'NorAm Deer Valley DM'!$A$17:$H$993,8,FALSE))=TRUE,"0",VLOOKUP($E18,'NorAm Deer Valley DM'!$A$17:$H$993,8,FALSE))</f>
        <v>0</v>
      </c>
      <c r="Y18" s="98" t="str">
        <f>IF(ISNA(VLOOKUP($E18,'Freestylerz Fest - Calabogie'!$A$17:$K$993,8,FALSE))=TRUE,"0",VLOOKUP($E18,'Freestylerz Fest - Calabogie'!$A$17:$K$993,8,FALSE))</f>
        <v>0</v>
      </c>
      <c r="Z18" s="98">
        <f>IF(ISNA(VLOOKUP($E18,'TT Camp Fortune'!$A$17:$K$993,8,FALSE))=TRUE,"0",VLOOKUP($E18,'TT Camp Fortune'!$A$17:$K$993,8,FALSE))</f>
        <v>233.45893543076642</v>
      </c>
      <c r="AA18" s="98" t="str">
        <f>IF(ISNA(VLOOKUP($E18,'CWG Crabbe Mt. MO'!$A$17:$K$993,10,FALSE))=TRUE,"0",VLOOKUP($E18,'CWG Crabbe Mt. MO'!$A$17:$K$993,10,FALSE))</f>
        <v>0</v>
      </c>
      <c r="AB18" s="220" t="s">
        <v>174</v>
      </c>
      <c r="AC18" s="98">
        <f>IF(ISNA(VLOOKUP($E18,'TT Prov CF MO'!$A$17:$K$993,8,FALSE))=TRUE,"0",VLOOKUP($E18,'TT Prov CF MO'!$A$17:$K$993,8,FALSE))</f>
        <v>244.46159242371093</v>
      </c>
      <c r="AD18" s="98" t="str">
        <f>IF(ISNA(VLOOKUP($E18,'TT Prov CF DM'!$A$17:$K$993,8,FALSE))=TRUE,"0",VLOOKUP($E18,'TT Prov CF DM'!$A$17:$K$993,8,FALSE))</f>
        <v>0</v>
      </c>
      <c r="AE18" s="98" t="str">
        <f>IF(ISNA(VLOOKUP($E18,'NorAm VSC MO'!$A$17:$K$993,8,FALSE))=TRUE,"0",VLOOKUP($E18,'NorAm VSC MO'!$A$17:$K$993,8,FALSE))</f>
        <v>0</v>
      </c>
      <c r="AF18" s="98" t="str">
        <f>IF(ISNA(VLOOKUP($E18,'NorAm VSC DM'!$A$17:$K$993,8,FALSE))=TRUE,"0",VLOOKUP($E18,'NorAm VSC DM'!$A$17:$K$993,8,FALSE))</f>
        <v>0</v>
      </c>
      <c r="AG18" s="98" t="str">
        <f>IF(ISNA(VLOOKUP($E18,'NA Stratton MO'!$A$17:$K$993,8,FALSE))=TRUE,"0",VLOOKUP($E18,'NA Stratton MO'!$A$17:$K$993,8,FALSE))</f>
        <v>0</v>
      </c>
      <c r="AH18" s="98" t="str">
        <f>IF(ISNA(VLOOKUP($E18,'NA Stratton DM'!$A$17:$K$993,8,FALSE))=TRUE,"0",VLOOKUP($E18,'NA Stratton DM'!$A$17:$K$993,8,FALSE))</f>
        <v>0</v>
      </c>
      <c r="AI18" s="227" t="str">
        <f>IF(ISNA(VLOOKUP($E18,'JrNats MO'!$A$17:$K$993,8,FALSE))=TRUE,"0",VLOOKUP($E18,'JrNats MO'!$A$17:$K$993,8,FALSE))</f>
        <v>0</v>
      </c>
      <c r="AJ18" s="227" t="str">
        <f>IF(ISNA(VLOOKUP($E18,'CC Caledon MO'!$A$17:$K$993,8,FALSE))=TRUE,"0",VLOOKUP($E18,'CC Caledon MO'!$A$17:$K$993,8,FALSE))</f>
        <v>0</v>
      </c>
      <c r="AK18" s="227" t="str">
        <f>IF(ISNA(VLOOKUP($E18,'CC Caledon DM'!$A$17:$K$993,8,FALSE))=TRUE,"0",VLOOKUP($E18,'CC Caledon DM'!$A$17:$K$993,8,FALSE))</f>
        <v>0</v>
      </c>
      <c r="AL18" s="227" t="str">
        <f>IF(ISNA(VLOOKUP($E18,'SrNats VSC MO'!$A$17:$K$993,8,FALSE))=TRUE,"0",VLOOKUP($E18,'SrNats VSC MO'!$A$17:$K$993,8,FALSE))</f>
        <v>0</v>
      </c>
      <c r="AM18" s="227" t="str">
        <f>IF(ISNA(VLOOKUP($E18,'SrNats VSC DM'!$A$17:$K$993,8,FALSE))=TRUE,"0",VLOOKUP($E18,'SrNats VSC DM'!$A$17:$K$993,8,FALSE))</f>
        <v>0</v>
      </c>
      <c r="AN18" s="98"/>
      <c r="AO18" s="98"/>
      <c r="AP18" s="98"/>
      <c r="AQ18" s="98"/>
      <c r="AR18" s="98"/>
      <c r="AS18" s="98"/>
      <c r="AT18" s="98"/>
      <c r="AU18" s="98"/>
      <c r="AV18" s="98"/>
    </row>
    <row r="19" spans="1:48" ht="19" customHeight="1" x14ac:dyDescent="0.15">
      <c r="A19" s="217" t="s">
        <v>72</v>
      </c>
      <c r="B19" s="217">
        <v>2010</v>
      </c>
      <c r="C19" s="217" t="s">
        <v>199</v>
      </c>
      <c r="D19" s="218" t="s">
        <v>97</v>
      </c>
      <c r="E19" s="217" t="s">
        <v>82</v>
      </c>
      <c r="F19" s="93"/>
      <c r="G19" s="217">
        <f>H19</f>
        <v>14</v>
      </c>
      <c r="H19" s="218">
        <f>RANK(L19,$L$6:$L$25,0)</f>
        <v>14</v>
      </c>
      <c r="I19" s="218">
        <f>LARGE(($N19:$AV19),1)</f>
        <v>322.56713393007936</v>
      </c>
      <c r="J19" s="218">
        <f>LARGE(($N19:$AV19),2)</f>
        <v>318.37250087688528</v>
      </c>
      <c r="K19" s="218">
        <f>LARGE(($N19:$AV19),3)</f>
        <v>316.22604422604428</v>
      </c>
      <c r="L19" s="218">
        <f>SUM(I19+J19+K19)</f>
        <v>957.16567903300893</v>
      </c>
      <c r="M19" s="219"/>
      <c r="N19" s="227" t="str">
        <f>IF(ISNA(VLOOKUP($E19,'FIS Apex MO-1'!$A$17:$H$996,8,FALSE))=TRUE,"0",VLOOKUP($E19,'FIS Apex MO-1'!$A$17:$H$996,8,FALSE))</f>
        <v>0</v>
      </c>
      <c r="O19" s="227" t="str">
        <f>IF(ISNA(VLOOKUP($E19,'FIS Apex MO-2'!$A$17:$H$996,8,FALSE))=TRUE,"0",VLOOKUP($E19,'FIS Apex MO-2'!$A$17:$H$996,8,FALSE))</f>
        <v>0</v>
      </c>
      <c r="P19" s="98" t="str">
        <f>IF(ISNA(VLOOKUP($E19,'NorAm Apex MO'!$A$17:$H$993,8,FALSE))=TRUE,"0",VLOOKUP($E19,'NorAm Apex MO'!$A$17:$H$993,8,FALSE))</f>
        <v>0</v>
      </c>
      <c r="Q19" s="98" t="str">
        <f>IF(ISNA(VLOOKUP($E19,'NorAm Apex DM'!$A$17:$H$993,8,FALSE))=TRUE,"0",VLOOKUP($E19,'NorAm Apex DM'!$A$17:$H$993,8,FALSE))</f>
        <v>0</v>
      </c>
      <c r="R19" s="98">
        <f>IF(ISNA(VLOOKUP($E19,'TT BV1'!$A$17:$H$993,8,FALSE))=TRUE,"0",VLOOKUP($E19,'TT BV1'!$A$17:$H$993,8,FALSE))</f>
        <v>322.56713393007936</v>
      </c>
      <c r="S19" s="227" t="str">
        <f>IF(ISNA(VLOOKUP($E19,'CC Canyon MO'!$A$17:$H$993,8,FALSE))=TRUE,"0",VLOOKUP($E19,'CC Canyon MO'!$A$17:$H$993,8,FALSE))</f>
        <v>0</v>
      </c>
      <c r="T19" s="227" t="str">
        <f>IF(ISNA(VLOOKUP($E19,'CC Canyon DM'!$A$17:$H$981,8,FALSE))=TRUE,"0",VLOOKUP($E19,'CC Canyon DM'!$A$17:$H$981,8,FALSE))</f>
        <v>0</v>
      </c>
      <c r="U19" s="98">
        <f>IF(ISNA(VLOOKUP($E19,'TT BV2'!$A$17:$H$993,8,FALSE))=TRUE,"0",VLOOKUP($E19,'TT BV2'!$A$17:$H$993,8,FALSE))</f>
        <v>273.06525037936268</v>
      </c>
      <c r="V19" s="98">
        <f>IF(ISNA(VLOOKUP($E19,'TT BV3'!$A$17:$H$993,8,FALSE))=TRUE,"0",VLOOKUP($E19,'TT BV3'!$A$17:$H$993,8,FALSE))</f>
        <v>316.22604422604428</v>
      </c>
      <c r="W19" s="98" t="str">
        <f>IF(ISNA(VLOOKUP($E19,'NorAm Deer Valley MO'!$A$17:$H$993,8,FALSE))=TRUE,"0",VLOOKUP($E19,'NorAm Deer Valley MO'!$A$17:$H$993,8,FALSE))</f>
        <v>0</v>
      </c>
      <c r="X19" s="98" t="str">
        <f>IF(ISNA(VLOOKUP($E19,'NorAm Deer Valley DM'!$A$17:$H$993,8,FALSE))=TRUE,"0",VLOOKUP($E19,'NorAm Deer Valley DM'!$A$17:$H$993,8,FALSE))</f>
        <v>0</v>
      </c>
      <c r="Y19" s="98" t="str">
        <f>IF(ISNA(VLOOKUP($E19,'Freestylerz Fest - Calabogie'!$A$17:$K$993,8,FALSE))=TRUE,"0",VLOOKUP($E19,'Freestylerz Fest - Calabogie'!$A$17:$K$993,8,FALSE))</f>
        <v>0</v>
      </c>
      <c r="Z19" s="98">
        <f>IF(ISNA(VLOOKUP($E19,'TT Camp Fortune'!$A$17:$K$993,8,FALSE))=TRUE,"0",VLOOKUP($E19,'TT Camp Fortune'!$A$17:$K$993,8,FALSE))</f>
        <v>288.50923724163164</v>
      </c>
      <c r="AA19" s="98" t="str">
        <f>IF(ISNA(VLOOKUP($E19,'CWG Crabbe Mt. MO'!$A$17:$K$993,10,FALSE))=TRUE,"0",VLOOKUP($E19,'CWG Crabbe Mt. MO'!$A$17:$K$993,10,FALSE))</f>
        <v>0</v>
      </c>
      <c r="AB19" s="220" t="s">
        <v>174</v>
      </c>
      <c r="AC19" s="98">
        <f>IF(ISNA(VLOOKUP($E19,'TT Prov CF MO'!$A$17:$K$993,8,FALSE))=TRUE,"0",VLOOKUP($E19,'TT Prov CF MO'!$A$17:$K$993,8,FALSE))</f>
        <v>318.37250087688528</v>
      </c>
      <c r="AD19" s="98">
        <f>IF(ISNA(VLOOKUP($E19,'TT Prov CF DM'!$A$17:$K$993,8,FALSE))=TRUE,"0",VLOOKUP($E19,'TT Prov CF DM'!$A$17:$K$993,8,FALSE))</f>
        <v>225</v>
      </c>
      <c r="AE19" s="98" t="str">
        <f>IF(ISNA(VLOOKUP($E19,'NorAm VSC MO'!$A$17:$K$993,8,FALSE))=TRUE,"0",VLOOKUP($E19,'NorAm VSC MO'!$A$17:$K$993,8,FALSE))</f>
        <v>0</v>
      </c>
      <c r="AF19" s="98" t="str">
        <f>IF(ISNA(VLOOKUP($E19,'NorAm VSC DM'!$A$17:$K$993,8,FALSE))=TRUE,"0",VLOOKUP($E19,'NorAm VSC DM'!$A$17:$K$993,8,FALSE))</f>
        <v>0</v>
      </c>
      <c r="AG19" s="98" t="str">
        <f>IF(ISNA(VLOOKUP($E19,'NA Stratton MO'!$A$17:$K$993,8,FALSE))=TRUE,"0",VLOOKUP($E19,'NA Stratton MO'!$A$17:$K$993,8,FALSE))</f>
        <v>0</v>
      </c>
      <c r="AH19" s="98" t="str">
        <f>IF(ISNA(VLOOKUP($E19,'NA Stratton DM'!$A$17:$K$993,8,FALSE))=TRUE,"0",VLOOKUP($E19,'NA Stratton DM'!$A$17:$K$993,8,FALSE))</f>
        <v>0</v>
      </c>
      <c r="AI19" s="227" t="str">
        <f>IF(ISNA(VLOOKUP($E19,'JrNats MO'!$A$17:$K$993,8,FALSE))=TRUE,"0",VLOOKUP($E19,'JrNats MO'!$A$17:$K$993,8,FALSE))</f>
        <v>0</v>
      </c>
      <c r="AJ19" s="227" t="str">
        <f>IF(ISNA(VLOOKUP($E19,'CC Caledon MO'!$A$17:$K$993,8,FALSE))=TRUE,"0",VLOOKUP($E19,'CC Caledon MO'!$A$17:$K$993,8,FALSE))</f>
        <v>0</v>
      </c>
      <c r="AK19" s="227" t="str">
        <f>IF(ISNA(VLOOKUP($E19,'CC Caledon DM'!$A$17:$K$993,8,FALSE))=TRUE,"0",VLOOKUP($E19,'CC Caledon DM'!$A$17:$K$993,8,FALSE))</f>
        <v>0</v>
      </c>
      <c r="AL19" s="227" t="str">
        <f>IF(ISNA(VLOOKUP($E19,'SrNats VSC MO'!$A$17:$K$993,8,FALSE))=TRUE,"0",VLOOKUP($E19,'SrNats VSC MO'!$A$17:$K$993,8,FALSE))</f>
        <v>0</v>
      </c>
      <c r="AM19" s="227" t="str">
        <f>IF(ISNA(VLOOKUP($E19,'SrNats VSC DM'!$A$17:$K$993,8,FALSE))=TRUE,"0",VLOOKUP($E19,'SrNats VSC DM'!$A$17:$K$993,8,FALSE))</f>
        <v>0</v>
      </c>
      <c r="AN19" s="98"/>
      <c r="AO19" s="98"/>
      <c r="AP19" s="98"/>
      <c r="AQ19" s="98"/>
      <c r="AR19" s="98"/>
      <c r="AS19" s="98"/>
      <c r="AT19" s="98"/>
      <c r="AU19" s="98"/>
      <c r="AV19" s="98"/>
    </row>
    <row r="20" spans="1:48" ht="19" customHeight="1" x14ac:dyDescent="0.15">
      <c r="A20" s="217" t="s">
        <v>72</v>
      </c>
      <c r="B20" s="217">
        <v>2012</v>
      </c>
      <c r="C20" s="217" t="s">
        <v>199</v>
      </c>
      <c r="D20" s="218" t="s">
        <v>101</v>
      </c>
      <c r="E20" s="217" t="s">
        <v>83</v>
      </c>
      <c r="F20" s="93"/>
      <c r="G20" s="217">
        <f>H20</f>
        <v>15</v>
      </c>
      <c r="H20" s="218">
        <f>RANK(L20,$L$6:$L$25,0)</f>
        <v>15</v>
      </c>
      <c r="I20" s="218">
        <f>LARGE(($N20:$AV20),1)</f>
        <v>279.82309582309585</v>
      </c>
      <c r="J20" s="218">
        <f>LARGE(($N20:$AV20),2)</f>
        <v>267.76558013849012</v>
      </c>
      <c r="K20" s="218">
        <f>LARGE(($N20:$AV20),3)</f>
        <v>248.78603945371771</v>
      </c>
      <c r="L20" s="218">
        <f>SUM(I20+J20+K20)</f>
        <v>796.37471541530363</v>
      </c>
      <c r="M20" s="219"/>
      <c r="N20" s="227" t="str">
        <f>IF(ISNA(VLOOKUP($E20,'FIS Apex MO-1'!$A$17:$H$996,8,FALSE))=TRUE,"0",VLOOKUP($E20,'FIS Apex MO-1'!$A$17:$H$996,8,FALSE))</f>
        <v>0</v>
      </c>
      <c r="O20" s="227" t="str">
        <f>IF(ISNA(VLOOKUP($E20,'FIS Apex MO-2'!$A$17:$H$996,8,FALSE))=TRUE,"0",VLOOKUP($E20,'FIS Apex MO-2'!$A$17:$H$996,8,FALSE))</f>
        <v>0</v>
      </c>
      <c r="P20" s="98" t="str">
        <f>IF(ISNA(VLOOKUP($E20,'NorAm Apex MO'!$A$17:$H$993,8,FALSE))=TRUE,"0",VLOOKUP($E20,'NorAm Apex MO'!$A$17:$H$993,8,FALSE))</f>
        <v>0</v>
      </c>
      <c r="Q20" s="98" t="str">
        <f>IF(ISNA(VLOOKUP($E20,'NorAm Apex DM'!$A$17:$H$993,8,FALSE))=TRUE,"0",VLOOKUP($E20,'NorAm Apex DM'!$A$17:$H$993,8,FALSE))</f>
        <v>0</v>
      </c>
      <c r="R20" s="98">
        <f>IF(ISNA(VLOOKUP($E20,'TT BV1'!$A$17:$H$993,8,FALSE))=TRUE,"0",VLOOKUP($E20,'TT BV1'!$A$17:$H$993,8,FALSE))</f>
        <v>267.76558013849012</v>
      </c>
      <c r="S20" s="227" t="str">
        <f>IF(ISNA(VLOOKUP($E20,'CC Canyon MO'!$A$17:$H$993,8,FALSE))=TRUE,"0",VLOOKUP($E20,'CC Canyon MO'!$A$17:$H$993,8,FALSE))</f>
        <v>0</v>
      </c>
      <c r="T20" s="227" t="str">
        <f>IF(ISNA(VLOOKUP($E20,'CC Canyon DM'!$A$17:$H$981,8,FALSE))=TRUE,"0",VLOOKUP($E20,'CC Canyon DM'!$A$17:$H$981,8,FALSE))</f>
        <v>0</v>
      </c>
      <c r="U20" s="98">
        <f>IF(ISNA(VLOOKUP($E20,'TT BV2'!$A$17:$H$993,8,FALSE))=TRUE,"0",VLOOKUP($E20,'TT BV2'!$A$17:$H$993,8,FALSE))</f>
        <v>248.78603945371771</v>
      </c>
      <c r="V20" s="98">
        <f>IF(ISNA(VLOOKUP($E20,'TT BV3'!$A$17:$H$993,8,FALSE))=TRUE,"0",VLOOKUP($E20,'TT BV3'!$A$17:$H$993,8,FALSE))</f>
        <v>279.82309582309585</v>
      </c>
      <c r="W20" s="98" t="str">
        <f>IF(ISNA(VLOOKUP($E20,'NorAm Deer Valley MO'!$A$17:$H$993,8,FALSE))=TRUE,"0",VLOOKUP($E20,'NorAm Deer Valley MO'!$A$17:$H$993,8,FALSE))</f>
        <v>0</v>
      </c>
      <c r="X20" s="98" t="str">
        <f>IF(ISNA(VLOOKUP($E20,'NorAm Deer Valley DM'!$A$17:$H$993,8,FALSE))=TRUE,"0",VLOOKUP($E20,'NorAm Deer Valley DM'!$A$17:$H$993,8,FALSE))</f>
        <v>0</v>
      </c>
      <c r="Y20" s="98" t="str">
        <f>IF(ISNA(VLOOKUP($E20,'Freestylerz Fest - Calabogie'!$A$17:$K$993,8,FALSE))=TRUE,"0",VLOOKUP($E20,'Freestylerz Fest - Calabogie'!$A$17:$K$993,8,FALSE))</f>
        <v>0</v>
      </c>
      <c r="Z20" s="98">
        <f>IF(ISNA(VLOOKUP($E20,'TT Camp Fortune'!$A$17:$K$993,8,FALSE))=TRUE,"0",VLOOKUP($E20,'TT Camp Fortune'!$A$17:$K$993,8,FALSE))</f>
        <v>192.98335467349548</v>
      </c>
      <c r="AA20" s="98" t="str">
        <f>IF(ISNA(VLOOKUP($E20,'CWG Crabbe Mt. MO'!$A$17:$K$993,10,FALSE))=TRUE,"0",VLOOKUP($E20,'CWG Crabbe Mt. MO'!$A$17:$K$993,10,FALSE))</f>
        <v>0</v>
      </c>
      <c r="AB20" s="220" t="s">
        <v>174</v>
      </c>
      <c r="AC20" s="98">
        <f>IF(ISNA(VLOOKUP($E20,'TT Prov CF MO'!$A$17:$K$993,8,FALSE))=TRUE,"0",VLOOKUP($E20,'TT Prov CF MO'!$A$17:$K$993,8,FALSE))</f>
        <v>161.7958611013679</v>
      </c>
      <c r="AD20" s="98" t="str">
        <f>IF(ISNA(VLOOKUP($E20,'TT Prov CF DM'!$A$17:$K$993,8,FALSE))=TRUE,"0",VLOOKUP($E20,'TT Prov CF DM'!$A$17:$K$993,8,FALSE))</f>
        <v>0</v>
      </c>
      <c r="AE20" s="98" t="str">
        <f>IF(ISNA(VLOOKUP($E20,'NorAm VSC MO'!$A$17:$K$993,8,FALSE))=TRUE,"0",VLOOKUP($E20,'NorAm VSC MO'!$A$17:$K$993,8,FALSE))</f>
        <v>0</v>
      </c>
      <c r="AF20" s="98" t="str">
        <f>IF(ISNA(VLOOKUP($E20,'NorAm VSC DM'!$A$17:$K$993,8,FALSE))=TRUE,"0",VLOOKUP($E20,'NorAm VSC DM'!$A$17:$K$993,8,FALSE))</f>
        <v>0</v>
      </c>
      <c r="AG20" s="98" t="str">
        <f>IF(ISNA(VLOOKUP($E20,'NA Stratton MO'!$A$17:$K$993,8,FALSE))=TRUE,"0",VLOOKUP($E20,'NA Stratton MO'!$A$17:$K$993,8,FALSE))</f>
        <v>0</v>
      </c>
      <c r="AH20" s="98" t="str">
        <f>IF(ISNA(VLOOKUP($E20,'NA Stratton DM'!$A$17:$K$993,8,FALSE))=TRUE,"0",VLOOKUP($E20,'NA Stratton DM'!$A$17:$K$993,8,FALSE))</f>
        <v>0</v>
      </c>
      <c r="AI20" s="227" t="str">
        <f>IF(ISNA(VLOOKUP($E20,'JrNats MO'!$A$17:$K$993,8,FALSE))=TRUE,"0",VLOOKUP($E20,'JrNats MO'!$A$17:$K$993,8,FALSE))</f>
        <v>0</v>
      </c>
      <c r="AJ20" s="227" t="str">
        <f>IF(ISNA(VLOOKUP($E20,'CC Caledon MO'!$A$17:$K$993,8,FALSE))=TRUE,"0",VLOOKUP($E20,'CC Caledon MO'!$A$17:$K$993,8,FALSE))</f>
        <v>0</v>
      </c>
      <c r="AK20" s="227" t="str">
        <f>IF(ISNA(VLOOKUP($E20,'CC Caledon DM'!$A$17:$K$993,8,FALSE))=TRUE,"0",VLOOKUP($E20,'CC Caledon DM'!$A$17:$K$993,8,FALSE))</f>
        <v>0</v>
      </c>
      <c r="AL20" s="227" t="str">
        <f>IF(ISNA(VLOOKUP($E20,'SrNats VSC MO'!$A$17:$K$993,8,FALSE))=TRUE,"0",VLOOKUP($E20,'SrNats VSC MO'!$A$17:$K$993,8,FALSE))</f>
        <v>0</v>
      </c>
      <c r="AM20" s="227" t="str">
        <f>IF(ISNA(VLOOKUP($E20,'SrNats VSC DM'!$A$17:$K$993,8,FALSE))=TRUE,"0",VLOOKUP($E20,'SrNats VSC DM'!$A$17:$K$993,8,FALSE))</f>
        <v>0</v>
      </c>
      <c r="AN20" s="98"/>
      <c r="AO20" s="98"/>
      <c r="AP20" s="98"/>
      <c r="AQ20" s="98"/>
      <c r="AR20" s="98"/>
      <c r="AS20" s="98"/>
      <c r="AT20" s="98"/>
      <c r="AU20" s="98"/>
      <c r="AV20" s="98"/>
    </row>
    <row r="21" spans="1:48" ht="19" customHeight="1" x14ac:dyDescent="0.15">
      <c r="A21" s="64" t="s">
        <v>98</v>
      </c>
      <c r="B21" s="64">
        <v>2012</v>
      </c>
      <c r="C21" s="64" t="s">
        <v>200</v>
      </c>
      <c r="D21" s="144" t="s">
        <v>101</v>
      </c>
      <c r="E21" s="64" t="s">
        <v>85</v>
      </c>
      <c r="G21" s="64">
        <f>H21</f>
        <v>16</v>
      </c>
      <c r="H21" s="19">
        <f>RANK(L21,$L$6:$L$25,0)</f>
        <v>16</v>
      </c>
      <c r="I21" s="20">
        <f>LARGE(($N21:$AV21),1)</f>
        <v>200</v>
      </c>
      <c r="J21" s="20">
        <f>LARGE(($N21:$AV21),2)</f>
        <v>153.54612416695895</v>
      </c>
      <c r="K21" s="20">
        <f>LARGE(($N21:$AV21),3)</f>
        <v>150.13718675690507</v>
      </c>
      <c r="L21" s="19">
        <f>SUM(I21+J21+K21)</f>
        <v>503.68331092386404</v>
      </c>
      <c r="M21" s="21"/>
      <c r="N21" s="227" t="str">
        <f>IF(ISNA(VLOOKUP($E21,'FIS Apex MO-1'!$A$17:$H$996,8,FALSE))=TRUE,"0",VLOOKUP($E21,'FIS Apex MO-1'!$A$17:$H$996,8,FALSE))</f>
        <v>0</v>
      </c>
      <c r="O21" s="227" t="str">
        <f>IF(ISNA(VLOOKUP($E21,'FIS Apex MO-2'!$A$17:$H$996,8,FALSE))=TRUE,"0",VLOOKUP($E21,'FIS Apex MO-2'!$A$17:$H$996,8,FALSE))</f>
        <v>0</v>
      </c>
      <c r="P21" s="98" t="str">
        <f>IF(ISNA(VLOOKUP($E21,'NorAm Apex MO'!$A$17:$H$993,8,FALSE))=TRUE,"0",VLOOKUP($E21,'NorAm Apex MO'!$A$17:$H$993,8,FALSE))</f>
        <v>0</v>
      </c>
      <c r="Q21" s="98" t="str">
        <f>IF(ISNA(VLOOKUP($E21,'NorAm Apex DM'!$A$17:$H$993,8,FALSE))=TRUE,"0",VLOOKUP($E21,'NorAm Apex DM'!$A$17:$H$993,8,FALSE))</f>
        <v>0</v>
      </c>
      <c r="R21" s="98">
        <f>IF(ISNA(VLOOKUP($E21,'TT BV1'!$A$17:$H$993,8,FALSE))=TRUE,"0",VLOOKUP($E21,'TT BV1'!$A$17:$H$993,8,FALSE))</f>
        <v>146.56983617632156</v>
      </c>
      <c r="S21" s="227" t="str">
        <f>IF(ISNA(VLOOKUP($E21,'CC Canyon MO'!$A$17:$H$993,8,FALSE))=TRUE,"0",VLOOKUP($E21,'CC Canyon MO'!$A$17:$H$993,8,FALSE))</f>
        <v>0</v>
      </c>
      <c r="T21" s="232" t="str">
        <f>IF(ISNA(VLOOKUP($E21,'CC Canyon DM'!$A$17:$H$981,8,FALSE))=TRUE,"0",VLOOKUP($E21,'CC Canyon DM'!$A$17:$H$981,8,FALSE))</f>
        <v>0</v>
      </c>
      <c r="U21" s="98" t="str">
        <f>IF(ISNA(VLOOKUP($E21,'TT BV2'!$A$17:$H$993,8,FALSE))=TRUE,"0",VLOOKUP($E21,'TT BV2'!$A$17:$H$993,8,FALSE))</f>
        <v>0</v>
      </c>
      <c r="V21" s="98" t="str">
        <f>IF(ISNA(VLOOKUP($E21,'TT BV3'!$A$17:$H$993,8,FALSE))=TRUE,"0",VLOOKUP($E21,'TT BV3'!$A$17:$H$993,8,FALSE))</f>
        <v>0</v>
      </c>
      <c r="W21" s="98" t="str">
        <f>IF(ISNA(VLOOKUP($E21,'NorAm Deer Valley MO'!$A$17:$H$993,8,FALSE))=TRUE,"0",VLOOKUP($E21,'NorAm Deer Valley MO'!$A$17:$H$993,8,FALSE))</f>
        <v>0</v>
      </c>
      <c r="X21" s="98" t="str">
        <f>IF(ISNA(VLOOKUP($E21,'NorAm Deer Valley DM'!$A$17:$H$993,8,FALSE))=TRUE,"0",VLOOKUP($E21,'NorAm Deer Valley DM'!$A$17:$H$993,8,FALSE))</f>
        <v>0</v>
      </c>
      <c r="Y21" s="98" t="str">
        <f>IF(ISNA(VLOOKUP($E21,'Freestylerz Fest - Calabogie'!$A$17:$K$993,8,FALSE))=TRUE,"0",VLOOKUP($E21,'Freestylerz Fest - Calabogie'!$A$17:$K$993,8,FALSE))</f>
        <v>0</v>
      </c>
      <c r="Z21" s="98">
        <f>IF(ISNA(VLOOKUP($E21,'TT Camp Fortune'!$A$17:$K$993,8,FALSE))=TRUE,"0",VLOOKUP($E21,'TT Camp Fortune'!$A$17:$K$993,8,FALSE))</f>
        <v>150.13718675690507</v>
      </c>
      <c r="AA21" s="98" t="str">
        <f>IF(ISNA(VLOOKUP($E21,'CWG Crabbe Mt. MO'!$A$17:$K$993,10,FALSE))=TRUE,"0",VLOOKUP($E21,'CWG Crabbe Mt. MO'!$A$17:$K$993,10,FALSE))</f>
        <v>0</v>
      </c>
      <c r="AB21" s="174" t="s">
        <v>174</v>
      </c>
      <c r="AC21" s="98">
        <f>IF(ISNA(VLOOKUP($E21,'TT Prov CF MO'!$A$17:$K$993,8,FALSE))=TRUE,"0",VLOOKUP($E21,'TT Prov CF MO'!$A$17:$K$993,8,FALSE))</f>
        <v>153.54612416695895</v>
      </c>
      <c r="AD21" s="98">
        <f>IF(ISNA(VLOOKUP($E21,'TT Prov CF DM'!$A$17:$K$993,8,FALSE))=TRUE,"0",VLOOKUP($E21,'TT Prov CF DM'!$A$17:$K$993,8,FALSE))</f>
        <v>200</v>
      </c>
      <c r="AE21" s="98" t="str">
        <f>IF(ISNA(VLOOKUP($E21,'NorAm VSC MO'!$A$17:$K$993,8,FALSE))=TRUE,"0",VLOOKUP($E21,'NorAm VSC MO'!$A$17:$K$993,8,FALSE))</f>
        <v>0</v>
      </c>
      <c r="AF21" s="98" t="str">
        <f>IF(ISNA(VLOOKUP($E21,'NorAm VSC DM'!$A$17:$K$993,8,FALSE))=TRUE,"0",VLOOKUP($E21,'NorAm VSC DM'!$A$17:$K$993,8,FALSE))</f>
        <v>0</v>
      </c>
      <c r="AG21" s="98" t="str">
        <f>IF(ISNA(VLOOKUP($E21,'NA Stratton MO'!$A$17:$K$993,8,FALSE))=TRUE,"0",VLOOKUP($E21,'NA Stratton MO'!$A$17:$K$993,8,FALSE))</f>
        <v>0</v>
      </c>
      <c r="AH21" s="98" t="str">
        <f>IF(ISNA(VLOOKUP($E21,'NA Stratton DM'!$A$17:$K$993,8,FALSE))=TRUE,"0",VLOOKUP($E21,'NA Stratton DM'!$A$17:$K$993,8,FALSE))</f>
        <v>0</v>
      </c>
      <c r="AI21" s="227" t="str">
        <f>IF(ISNA(VLOOKUP($E21,'JrNats MO'!$A$17:$K$993,8,FALSE))=TRUE,"0",VLOOKUP($E21,'JrNats MO'!$A$17:$K$993,8,FALSE))</f>
        <v>0</v>
      </c>
      <c r="AJ21" s="227" t="str">
        <f>IF(ISNA(VLOOKUP($E21,'CC Caledon MO'!$A$17:$K$993,8,FALSE))=TRUE,"0",VLOOKUP($E21,'CC Caledon MO'!$A$17:$K$993,8,FALSE))</f>
        <v>0</v>
      </c>
      <c r="AK21" s="227" t="str">
        <f>IF(ISNA(VLOOKUP($E21,'CC Caledon DM'!$A$17:$K$993,8,FALSE))=TRUE,"0",VLOOKUP($E21,'CC Caledon DM'!$A$17:$K$993,8,FALSE))</f>
        <v>0</v>
      </c>
      <c r="AL21" s="227" t="str">
        <f>IF(ISNA(VLOOKUP($E21,'SrNats VSC MO'!$A$17:$K$993,8,FALSE))=TRUE,"0",VLOOKUP($E21,'SrNats VSC MO'!$A$17:$K$993,8,FALSE))</f>
        <v>0</v>
      </c>
      <c r="AM21" s="227" t="str">
        <f>IF(ISNA(VLOOKUP($E21,'SrNats VSC DM'!$A$17:$K$993,8,FALSE))=TRUE,"0",VLOOKUP($E21,'SrNats VSC DM'!$A$17:$K$993,8,FALSE))</f>
        <v>0</v>
      </c>
      <c r="AN21" s="98"/>
      <c r="AO21" s="98"/>
      <c r="AP21" s="98"/>
      <c r="AQ21" s="98"/>
      <c r="AR21" s="98"/>
      <c r="AS21" s="98"/>
      <c r="AT21" s="98"/>
      <c r="AU21" s="98"/>
      <c r="AV21" s="98"/>
    </row>
    <row r="22" spans="1:48" ht="19" customHeight="1" x14ac:dyDescent="0.15">
      <c r="A22" s="217" t="s">
        <v>99</v>
      </c>
      <c r="B22" s="217">
        <v>2009</v>
      </c>
      <c r="C22" s="217" t="s">
        <v>199</v>
      </c>
      <c r="D22" s="218" t="s">
        <v>42</v>
      </c>
      <c r="E22" s="217" t="s">
        <v>77</v>
      </c>
      <c r="F22" s="93"/>
      <c r="G22" s="217">
        <f>H22</f>
        <v>17</v>
      </c>
      <c r="H22" s="218">
        <f>RANK(L22,$L$6:$L$25,0)</f>
        <v>17</v>
      </c>
      <c r="I22" s="218">
        <f>LARGE(($N22:$AV22),1)</f>
        <v>428.92754602263125</v>
      </c>
      <c r="J22" s="218">
        <f>LARGE(($N22:$AV22),2)</f>
        <v>0</v>
      </c>
      <c r="K22" s="218">
        <f>LARGE(($N22:$AV22),3)</f>
        <v>0</v>
      </c>
      <c r="L22" s="218">
        <f>SUM(I22+J22+K22)</f>
        <v>428.92754602263125</v>
      </c>
      <c r="M22" s="219"/>
      <c r="N22" s="227" t="str">
        <f>IF(ISNA(VLOOKUP($E22,'FIS Apex MO-1'!$A$17:$H$996,8,FALSE))=TRUE,"0",VLOOKUP($E22,'FIS Apex MO-1'!$A$17:$H$996,8,FALSE))</f>
        <v>0</v>
      </c>
      <c r="O22" s="227" t="str">
        <f>IF(ISNA(VLOOKUP($E22,'FIS Apex MO-2'!$A$17:$H$996,8,FALSE))=TRUE,"0",VLOOKUP($E22,'FIS Apex MO-2'!$A$17:$H$996,8,FALSE))</f>
        <v>0</v>
      </c>
      <c r="P22" s="98" t="str">
        <f>IF(ISNA(VLOOKUP($E22,'NorAm Apex MO'!$A$17:$H$993,8,FALSE))=TRUE,"0",VLOOKUP($E22,'NorAm Apex MO'!$A$17:$H$993,8,FALSE))</f>
        <v>0</v>
      </c>
      <c r="Q22" s="98" t="str">
        <f>IF(ISNA(VLOOKUP($E22,'NorAm Apex DM'!$A$17:$H$993,8,FALSE))=TRUE,"0",VLOOKUP($E22,'NorAm Apex DM'!$A$17:$H$993,8,FALSE))</f>
        <v>0</v>
      </c>
      <c r="R22" s="98">
        <f>IF(ISNA(VLOOKUP($E22,'TT BV1'!$A$17:$H$993,8,FALSE))=TRUE,"0",VLOOKUP($E22,'TT BV1'!$A$17:$H$993,8,FALSE))</f>
        <v>428.92754602263125</v>
      </c>
      <c r="S22" s="227" t="str">
        <f>IF(ISNA(VLOOKUP($E22,'CC Canyon MO'!$A$17:$H$993,8,FALSE))=TRUE,"0",VLOOKUP($E22,'CC Canyon MO'!$A$17:$H$993,8,FALSE))</f>
        <v>0</v>
      </c>
      <c r="T22" s="227" t="str">
        <f>IF(ISNA(VLOOKUP($E22,'CC Canyon DM'!$A$17:$H$981,8,FALSE))=TRUE,"0",VLOOKUP($E22,'CC Canyon DM'!$A$17:$H$981,8,FALSE))</f>
        <v>0</v>
      </c>
      <c r="U22" s="98">
        <f>IF(ISNA(VLOOKUP($E22,'TT BV2'!$A$17:$H$993,8,FALSE))=TRUE,"0",VLOOKUP($E22,'TT BV2'!$A$17:$H$993,8,FALSE))</f>
        <v>0</v>
      </c>
      <c r="V22" s="98">
        <f>IF(ISNA(VLOOKUP($E22,'TT BV3'!$A$17:$H$993,8,FALSE))=TRUE,"0",VLOOKUP($E22,'TT BV3'!$A$17:$H$993,8,FALSE))</f>
        <v>0</v>
      </c>
      <c r="W22" s="98" t="str">
        <f>IF(ISNA(VLOOKUP($E22,'NorAm Deer Valley MO'!$A$17:$H$993,8,FALSE))=TRUE,"0",VLOOKUP($E22,'NorAm Deer Valley MO'!$A$17:$H$993,8,FALSE))</f>
        <v>0</v>
      </c>
      <c r="X22" s="98" t="str">
        <f>IF(ISNA(VLOOKUP($E22,'NorAm Deer Valley DM'!$A$17:$H$993,8,FALSE))=TRUE,"0",VLOOKUP($E22,'NorAm Deer Valley DM'!$A$17:$H$993,8,FALSE))</f>
        <v>0</v>
      </c>
      <c r="Y22" s="98" t="str">
        <f>IF(ISNA(VLOOKUP($E22,'Freestylerz Fest - Calabogie'!$A$17:$K$993,8,FALSE))=TRUE,"0",VLOOKUP($E22,'Freestylerz Fest - Calabogie'!$A$17:$K$993,8,FALSE))</f>
        <v>0</v>
      </c>
      <c r="Z22" s="98" t="str">
        <f>IF(ISNA(VLOOKUP($E22,'TT Camp Fortune'!$A$17:$K$993,8,FALSE))=TRUE,"0",VLOOKUP($E22,'TT Camp Fortune'!$A$17:$K$993,8,FALSE))</f>
        <v>0</v>
      </c>
      <c r="AA22" s="98" t="str">
        <f>IF(ISNA(VLOOKUP($E22,'CWG Crabbe Mt. MO'!$A$17:$K$993,10,FALSE))=TRUE,"0",VLOOKUP($E22,'CWG Crabbe Mt. MO'!$A$17:$K$993,10,FALSE))</f>
        <v>0</v>
      </c>
      <c r="AB22" s="220" t="s">
        <v>174</v>
      </c>
      <c r="AC22" s="98" t="str">
        <f>IF(ISNA(VLOOKUP($E22,'TT Prov CF MO'!$A$17:$K$993,8,FALSE))=TRUE,"0",VLOOKUP($E22,'TT Prov CF MO'!$A$17:$K$993,8,FALSE))</f>
        <v>0</v>
      </c>
      <c r="AD22" s="98" t="str">
        <f>IF(ISNA(VLOOKUP($E22,'TT Prov CF DM'!$A$17:$K$993,8,FALSE))=TRUE,"0",VLOOKUP($E22,'TT Prov CF DM'!$A$17:$K$993,8,FALSE))</f>
        <v>0</v>
      </c>
      <c r="AE22" s="98" t="str">
        <f>IF(ISNA(VLOOKUP($E22,'NorAm VSC MO'!$A$17:$K$993,8,FALSE))=TRUE,"0",VLOOKUP($E22,'NorAm VSC MO'!$A$17:$K$993,8,FALSE))</f>
        <v>0</v>
      </c>
      <c r="AF22" s="98" t="str">
        <f>IF(ISNA(VLOOKUP($E22,'NorAm VSC DM'!$A$17:$K$993,8,FALSE))=TRUE,"0",VLOOKUP($E22,'NorAm VSC DM'!$A$17:$K$993,8,FALSE))</f>
        <v>0</v>
      </c>
      <c r="AG22" s="98" t="str">
        <f>IF(ISNA(VLOOKUP($E22,'NA Stratton MO'!$A$17:$K$993,8,FALSE))=TRUE,"0",VLOOKUP($E22,'NA Stratton MO'!$A$17:$K$993,8,FALSE))</f>
        <v>0</v>
      </c>
      <c r="AH22" s="98" t="str">
        <f>IF(ISNA(VLOOKUP($E22,'NA Stratton DM'!$A$17:$K$993,8,FALSE))=TRUE,"0",VLOOKUP($E22,'NA Stratton DM'!$A$17:$K$993,8,FALSE))</f>
        <v>0</v>
      </c>
      <c r="AI22" s="227" t="str">
        <f>IF(ISNA(VLOOKUP($E22,'JrNats MO'!$A$17:$K$993,8,FALSE))=TRUE,"0",VLOOKUP($E22,'JrNats MO'!$A$17:$K$993,8,FALSE))</f>
        <v>0</v>
      </c>
      <c r="AJ22" s="227" t="str">
        <f>IF(ISNA(VLOOKUP($E22,'CC Caledon MO'!$A$17:$K$993,8,FALSE))=TRUE,"0",VLOOKUP($E22,'CC Caledon MO'!$A$17:$K$993,8,FALSE))</f>
        <v>0</v>
      </c>
      <c r="AK22" s="227" t="str">
        <f>IF(ISNA(VLOOKUP($E22,'CC Caledon DM'!$A$17:$K$993,8,FALSE))=TRUE,"0",VLOOKUP($E22,'CC Caledon DM'!$A$17:$K$993,8,FALSE))</f>
        <v>0</v>
      </c>
      <c r="AL22" s="227" t="str">
        <f>IF(ISNA(VLOOKUP($E22,'SrNats VSC MO'!$A$17:$K$993,8,FALSE))=TRUE,"0",VLOOKUP($E22,'SrNats VSC MO'!$A$17:$K$993,8,FALSE))</f>
        <v>0</v>
      </c>
      <c r="AM22" s="227" t="str">
        <f>IF(ISNA(VLOOKUP($E22,'SrNats VSC DM'!$A$17:$K$993,8,FALSE))=TRUE,"0",VLOOKUP($E22,'SrNats VSC DM'!$A$17:$K$993,8,FALSE))</f>
        <v>0</v>
      </c>
      <c r="AN22" s="98"/>
      <c r="AO22" s="98"/>
      <c r="AP22" s="98"/>
      <c r="AQ22" s="98"/>
      <c r="AR22" s="98"/>
      <c r="AS22" s="98"/>
      <c r="AT22" s="98"/>
      <c r="AU22" s="98"/>
      <c r="AV22" s="98"/>
    </row>
    <row r="23" spans="1:48" ht="19" customHeight="1" x14ac:dyDescent="0.15">
      <c r="A23" s="64" t="s">
        <v>72</v>
      </c>
      <c r="B23" s="64">
        <v>2010</v>
      </c>
      <c r="C23" s="64" t="s">
        <v>200</v>
      </c>
      <c r="D23" s="144" t="s">
        <v>97</v>
      </c>
      <c r="E23" s="64" t="s">
        <v>84</v>
      </c>
      <c r="G23" s="64">
        <f>H23</f>
        <v>18</v>
      </c>
      <c r="H23" s="19">
        <f>RANK(L23,$L$6:$L$25,0)</f>
        <v>18</v>
      </c>
      <c r="I23" s="20">
        <f>LARGE(($N23:$AV23),1)</f>
        <v>158.64887687890558</v>
      </c>
      <c r="J23" s="20">
        <f>LARGE(($N23:$AV23),2)</f>
        <v>142.15233415233411</v>
      </c>
      <c r="K23" s="20">
        <f>LARGE(($N23:$AV23),3)</f>
        <v>125</v>
      </c>
      <c r="L23" s="19">
        <f>SUM(I23+J23+K23)</f>
        <v>425.80121103123969</v>
      </c>
      <c r="M23" s="21"/>
      <c r="N23" s="227" t="str">
        <f>IF(ISNA(VLOOKUP($E23,'FIS Apex MO-1'!$A$17:$H$996,8,FALSE))=TRUE,"0",VLOOKUP($E23,'FIS Apex MO-1'!$A$17:$H$996,8,FALSE))</f>
        <v>0</v>
      </c>
      <c r="O23" s="227" t="str">
        <f>IF(ISNA(VLOOKUP($E23,'FIS Apex MO-2'!$A$17:$H$996,8,FALSE))=TRUE,"0",VLOOKUP($E23,'FIS Apex MO-2'!$A$17:$H$996,8,FALSE))</f>
        <v>0</v>
      </c>
      <c r="P23" s="98" t="str">
        <f>IF(ISNA(VLOOKUP($E23,'NorAm Apex MO'!$A$17:$H$993,8,FALSE))=TRUE,"0",VLOOKUP($E23,'NorAm Apex MO'!$A$17:$H$993,8,FALSE))</f>
        <v>0</v>
      </c>
      <c r="Q23" s="98" t="str">
        <f>IF(ISNA(VLOOKUP($E23,'NorAm Apex DM'!$A$17:$H$993,8,FALSE))=TRUE,"0",VLOOKUP($E23,'NorAm Apex DM'!$A$17:$H$993,8,FALSE))</f>
        <v>0</v>
      </c>
      <c r="R23" s="98">
        <f>IF(ISNA(VLOOKUP($E23,'TT BV1'!$A$17:$H$993,8,FALSE))=TRUE,"0",VLOOKUP($E23,'TT BV1'!$A$17:$H$993,8,FALSE))</f>
        <v>158.64887687890558</v>
      </c>
      <c r="S23" s="227" t="str">
        <f>IF(ISNA(VLOOKUP($E23,'CC Canyon MO'!$A$17:$H$993,8,FALSE))=TRUE,"0",VLOOKUP($E23,'CC Canyon MO'!$A$17:$H$993,8,FALSE))</f>
        <v>0</v>
      </c>
      <c r="T23" s="232" t="str">
        <f>IF(ISNA(VLOOKUP($E23,'CC Canyon DM'!$A$17:$H$981,8,FALSE))=TRUE,"0",VLOOKUP($E23,'CC Canyon DM'!$A$17:$H$981,8,FALSE))</f>
        <v>0</v>
      </c>
      <c r="U23" s="98">
        <f>IF(ISNA(VLOOKUP($E23,'TT BV2'!$A$17:$H$993,8,FALSE))=TRUE,"0",VLOOKUP($E23,'TT BV2'!$A$17:$H$993,8,FALSE))</f>
        <v>105.00758725341424</v>
      </c>
      <c r="V23" s="98">
        <f>IF(ISNA(VLOOKUP($E23,'TT BV3'!$A$17:$H$993,8,FALSE))=TRUE,"0",VLOOKUP($E23,'TT BV3'!$A$17:$H$993,8,FALSE))</f>
        <v>142.15233415233411</v>
      </c>
      <c r="W23" s="98" t="str">
        <f>IF(ISNA(VLOOKUP($E23,'NorAm Deer Valley MO'!$A$17:$H$993,8,FALSE))=TRUE,"0",VLOOKUP($E23,'NorAm Deer Valley MO'!$A$17:$H$993,8,FALSE))</f>
        <v>0</v>
      </c>
      <c r="X23" s="98" t="str">
        <f>IF(ISNA(VLOOKUP($E23,'NorAm Deer Valley DM'!$A$17:$H$993,8,FALSE))=TRUE,"0",VLOOKUP($E23,'NorAm Deer Valley DM'!$A$17:$H$993,8,FALSE))</f>
        <v>0</v>
      </c>
      <c r="Y23" s="98" t="str">
        <f>IF(ISNA(VLOOKUP($E23,'Freestylerz Fest - Calabogie'!$A$17:$K$993,8,FALSE))=TRUE,"0",VLOOKUP($E23,'Freestylerz Fest - Calabogie'!$A$17:$K$993,8,FALSE))</f>
        <v>0</v>
      </c>
      <c r="Z23" s="98">
        <f>IF(ISNA(VLOOKUP($E23,'TT Camp Fortune'!$A$17:$K$993,8,FALSE))=TRUE,"0",VLOOKUP($E23,'TT Camp Fortune'!$A$17:$K$993,8,FALSE))</f>
        <v>82.26815438083041</v>
      </c>
      <c r="AA23" s="98" t="str">
        <f>IF(ISNA(VLOOKUP($E23,'CWG Crabbe Mt. MO'!$A$17:$K$993,10,FALSE))=TRUE,"0",VLOOKUP($E23,'CWG Crabbe Mt. MO'!$A$17:$K$993,10,FALSE))</f>
        <v>0</v>
      </c>
      <c r="AB23" s="174" t="s">
        <v>174</v>
      </c>
      <c r="AC23" s="98">
        <f>IF(ISNA(VLOOKUP($E23,'TT Prov CF MO'!$A$17:$K$993,8,FALSE))=TRUE,"0",VLOOKUP($E23,'TT Prov CF MO'!$A$17:$K$993,8,FALSE))</f>
        <v>115.83304103823218</v>
      </c>
      <c r="AD23" s="98">
        <f>IF(ISNA(VLOOKUP($E23,'TT Prov CF DM'!$A$17:$K$993,8,FALSE))=TRUE,"0",VLOOKUP($E23,'TT Prov CF DM'!$A$17:$K$993,8,FALSE))</f>
        <v>125</v>
      </c>
      <c r="AE23" s="98" t="str">
        <f>IF(ISNA(VLOOKUP($E23,'NorAm VSC MO'!$A$17:$K$993,8,FALSE))=TRUE,"0",VLOOKUP($E23,'NorAm VSC MO'!$A$17:$K$993,8,FALSE))</f>
        <v>0</v>
      </c>
      <c r="AF23" s="98" t="str">
        <f>IF(ISNA(VLOOKUP($E23,'NorAm VSC DM'!$A$17:$K$993,8,FALSE))=TRUE,"0",VLOOKUP($E23,'NorAm VSC DM'!$A$17:$K$993,8,FALSE))</f>
        <v>0</v>
      </c>
      <c r="AG23" s="98" t="str">
        <f>IF(ISNA(VLOOKUP($E23,'NA Stratton MO'!$A$17:$K$993,8,FALSE))=TRUE,"0",VLOOKUP($E23,'NA Stratton MO'!$A$17:$K$993,8,FALSE))</f>
        <v>0</v>
      </c>
      <c r="AH23" s="98" t="str">
        <f>IF(ISNA(VLOOKUP($E23,'NA Stratton DM'!$A$17:$K$993,8,FALSE))=TRUE,"0",VLOOKUP($E23,'NA Stratton DM'!$A$17:$K$993,8,FALSE))</f>
        <v>0</v>
      </c>
      <c r="AI23" s="227" t="str">
        <f>IF(ISNA(VLOOKUP($E23,'JrNats MO'!$A$17:$K$993,8,FALSE))=TRUE,"0",VLOOKUP($E23,'JrNats MO'!$A$17:$K$993,8,FALSE))</f>
        <v>0</v>
      </c>
      <c r="AJ23" s="227" t="str">
        <f>IF(ISNA(VLOOKUP($E23,'CC Caledon MO'!$A$17:$K$993,8,FALSE))=TRUE,"0",VLOOKUP($E23,'CC Caledon MO'!$A$17:$K$993,8,FALSE))</f>
        <v>0</v>
      </c>
      <c r="AK23" s="227" t="str">
        <f>IF(ISNA(VLOOKUP($E23,'CC Caledon DM'!$A$17:$K$993,8,FALSE))=TRUE,"0",VLOOKUP($E23,'CC Caledon DM'!$A$17:$K$993,8,FALSE))</f>
        <v>0</v>
      </c>
      <c r="AL23" s="227" t="str">
        <f>IF(ISNA(VLOOKUP($E23,'SrNats VSC MO'!$A$17:$K$993,8,FALSE))=TRUE,"0",VLOOKUP($E23,'SrNats VSC MO'!$A$17:$K$993,8,FALSE))</f>
        <v>0</v>
      </c>
      <c r="AM23" s="227" t="str">
        <f>IF(ISNA(VLOOKUP($E23,'SrNats VSC DM'!$A$17:$K$993,8,FALSE))=TRUE,"0",VLOOKUP($E23,'SrNats VSC DM'!$A$17:$K$993,8,FALSE))</f>
        <v>0</v>
      </c>
      <c r="AN23" s="98"/>
      <c r="AO23" s="98"/>
      <c r="AP23" s="98"/>
      <c r="AQ23" s="98"/>
      <c r="AR23" s="98"/>
      <c r="AS23" s="98"/>
      <c r="AT23" s="98"/>
      <c r="AU23" s="98"/>
      <c r="AV23" s="98"/>
    </row>
    <row r="24" spans="1:48" ht="19" customHeight="1" x14ac:dyDescent="0.15">
      <c r="A24" s="64"/>
      <c r="B24" s="64">
        <v>2007</v>
      </c>
      <c r="C24" s="64" t="s">
        <v>200</v>
      </c>
      <c r="D24" s="144" t="s">
        <v>40</v>
      </c>
      <c r="E24" s="64" t="s">
        <v>65</v>
      </c>
      <c r="F24" s="83"/>
      <c r="G24" s="64">
        <f>H24</f>
        <v>19</v>
      </c>
      <c r="H24" s="19">
        <f>RANK(L24,$L$6:$L$25,0)</f>
        <v>19</v>
      </c>
      <c r="I24" s="20">
        <f>LARGE(($N24:$AV24),1)</f>
        <v>323.80535738322789</v>
      </c>
      <c r="J24" s="20">
        <f>LARGE(($N24:$AV24),2)</f>
        <v>0</v>
      </c>
      <c r="K24" s="146">
        <v>0</v>
      </c>
      <c r="L24" s="19">
        <f>SUM(I24+J24+K24)</f>
        <v>323.80535738322789</v>
      </c>
      <c r="M24" s="21"/>
      <c r="N24" s="227">
        <f>IF(ISNA(VLOOKUP($E24,'FIS Apex MO-1'!$A$17:$H$996,8,FALSE))=TRUE,"0",VLOOKUP($E24,'FIS Apex MO-1'!$A$17:$H$996,8,FALSE))</f>
        <v>323.80535738322789</v>
      </c>
      <c r="O24" s="227">
        <f>IF(ISNA(VLOOKUP($E24,'FIS Apex MO-2'!$A$17:$H$996,8,FALSE))=TRUE,"0",VLOOKUP($E24,'FIS Apex MO-2'!$A$17:$H$996,8,FALSE))</f>
        <v>0</v>
      </c>
      <c r="P24" s="98" t="str">
        <f>IF(ISNA(VLOOKUP($E24,'NorAm Apex MO'!$A$17:$H$993,8,FALSE))=TRUE,"0",VLOOKUP($E24,'NorAm Apex MO'!$A$17:$H$993,8,FALSE))</f>
        <v>0</v>
      </c>
      <c r="Q24" s="98" t="str">
        <f>IF(ISNA(VLOOKUP($E24,'NorAm Apex DM'!$A$17:$H$993,8,FALSE))=TRUE,"0",VLOOKUP($E24,'NorAm Apex DM'!$A$17:$H$993,8,FALSE))</f>
        <v>0</v>
      </c>
      <c r="R24" s="98" t="str">
        <f>IF(ISNA(VLOOKUP($E24,'TT BV1'!$A$17:$H$993,8,FALSE))=TRUE,"0",VLOOKUP($E24,'TT BV1'!$A$17:$H$993,8,FALSE))</f>
        <v>0</v>
      </c>
      <c r="S24" s="227" t="str">
        <f>IF(ISNA(VLOOKUP($E24,'CC Canyon MO'!$A$17:$H$993,8,FALSE))=TRUE,"0",VLOOKUP($E24,'CC Canyon MO'!$A$17:$H$993,8,FALSE))</f>
        <v>0</v>
      </c>
      <c r="T24" s="232" t="str">
        <f>IF(ISNA(VLOOKUP($E24,'CC Canyon DM'!$A$17:$H$981,8,FALSE))=TRUE,"0",VLOOKUP($E24,'CC Canyon DM'!$A$17:$H$981,8,FALSE))</f>
        <v>0</v>
      </c>
      <c r="U24" s="98" t="str">
        <f>IF(ISNA(VLOOKUP($E24,'TT BV2'!$A$17:$H$993,8,FALSE))=TRUE,"0",VLOOKUP($E24,'TT BV2'!$A$17:$H$993,8,FALSE))</f>
        <v>0</v>
      </c>
      <c r="V24" s="98" t="str">
        <f>IF(ISNA(VLOOKUP($E24,'TT BV3'!$A$17:$H$993,8,FALSE))=TRUE,"0",VLOOKUP($E24,'TT BV3'!$A$17:$H$993,8,FALSE))</f>
        <v>0</v>
      </c>
      <c r="W24" s="98" t="str">
        <f>IF(ISNA(VLOOKUP($E24,'NorAm Deer Valley MO'!$A$17:$H$993,8,FALSE))=TRUE,"0",VLOOKUP($E24,'NorAm Deer Valley MO'!$A$17:$H$993,8,FALSE))</f>
        <v>0</v>
      </c>
      <c r="X24" s="98" t="str">
        <f>IF(ISNA(VLOOKUP($E24,'NorAm Deer Valley DM'!$A$17:$H$993,8,FALSE))=TRUE,"0",VLOOKUP($E24,'NorAm Deer Valley DM'!$A$17:$H$993,8,FALSE))</f>
        <v>0</v>
      </c>
      <c r="Y24" s="98" t="str">
        <f>IF(ISNA(VLOOKUP($E24,'Freestylerz Fest - Calabogie'!$A$17:$K$993,8,FALSE))=TRUE,"0",VLOOKUP($E24,'Freestylerz Fest - Calabogie'!$A$17:$K$993,8,FALSE))</f>
        <v>0</v>
      </c>
      <c r="Z24" s="98" t="str">
        <f>IF(ISNA(VLOOKUP($E24,'TT Camp Fortune'!$A$17:$K$993,8,FALSE))=TRUE,"0",VLOOKUP($E24,'TT Camp Fortune'!$A$17:$K$993,8,FALSE))</f>
        <v>0</v>
      </c>
      <c r="AA24" s="98" t="str">
        <f>IF(ISNA(VLOOKUP($E24,'CWG Crabbe Mt. MO'!$A$17:$K$993,10,FALSE))=TRUE,"0",VLOOKUP($E24,'CWG Crabbe Mt. MO'!$A$17:$K$993,10,FALSE))</f>
        <v>0</v>
      </c>
      <c r="AB24" s="174" t="s">
        <v>174</v>
      </c>
      <c r="AC24" s="98" t="str">
        <f>IF(ISNA(VLOOKUP($E24,'TT Prov CF MO'!$A$17:$K$993,8,FALSE))=TRUE,"0",VLOOKUP($E24,'TT Prov CF MO'!$A$17:$K$993,8,FALSE))</f>
        <v>0</v>
      </c>
      <c r="AD24" s="98" t="str">
        <f>IF(ISNA(VLOOKUP($E24,'TT Prov CF DM'!$A$17:$K$993,8,FALSE))=TRUE,"0",VLOOKUP($E24,'TT Prov CF DM'!$A$17:$K$993,8,FALSE))</f>
        <v>0</v>
      </c>
      <c r="AE24" s="98" t="str">
        <f>IF(ISNA(VLOOKUP($E24,'NorAm VSC MO'!$A$17:$K$993,8,FALSE))=TRUE,"0",VLOOKUP($E24,'NorAm VSC MO'!$A$17:$K$993,8,FALSE))</f>
        <v>0</v>
      </c>
      <c r="AF24" s="98" t="str">
        <f>IF(ISNA(VLOOKUP($E24,'NorAm VSC DM'!$A$17:$K$993,8,FALSE))=TRUE,"0",VLOOKUP($E24,'NorAm VSC DM'!$A$17:$K$993,8,FALSE))</f>
        <v>0</v>
      </c>
      <c r="AG24" s="98" t="str">
        <f>IF(ISNA(VLOOKUP($E24,'NA Stratton MO'!$A$17:$K$993,8,FALSE))=TRUE,"0",VLOOKUP($E24,'NA Stratton MO'!$A$17:$K$993,8,FALSE))</f>
        <v>0</v>
      </c>
      <c r="AH24" s="98" t="str">
        <f>IF(ISNA(VLOOKUP($E24,'NA Stratton DM'!$A$17:$K$993,8,FALSE))=TRUE,"0",VLOOKUP($E24,'NA Stratton DM'!$A$17:$K$993,8,FALSE))</f>
        <v>0</v>
      </c>
      <c r="AI24" s="227" t="str">
        <f>IF(ISNA(VLOOKUP($E24,'JrNats MO'!$A$17:$K$993,8,FALSE))=TRUE,"0",VLOOKUP($E24,'JrNats MO'!$A$17:$K$993,8,FALSE))</f>
        <v>0</v>
      </c>
      <c r="AJ24" s="227" t="str">
        <f>IF(ISNA(VLOOKUP($E24,'CC Caledon MO'!$A$17:$K$993,8,FALSE))=TRUE,"0",VLOOKUP($E24,'CC Caledon MO'!$A$17:$K$993,8,FALSE))</f>
        <v>0</v>
      </c>
      <c r="AK24" s="227" t="str">
        <f>IF(ISNA(VLOOKUP($E24,'CC Caledon DM'!$A$17:$K$993,8,FALSE))=TRUE,"0",VLOOKUP($E24,'CC Caledon DM'!$A$17:$K$993,8,FALSE))</f>
        <v>0</v>
      </c>
      <c r="AL24" s="227" t="str">
        <f>IF(ISNA(VLOOKUP($E24,'SrNats VSC MO'!$A$17:$K$993,8,FALSE))=TRUE,"0",VLOOKUP($E24,'SrNats VSC MO'!$A$17:$K$993,8,FALSE))</f>
        <v>0</v>
      </c>
      <c r="AM24" s="227" t="str">
        <f>IF(ISNA(VLOOKUP($E24,'SrNats VSC DM'!$A$17:$K$993,8,FALSE))=TRUE,"0",VLOOKUP($E24,'SrNats VSC DM'!$A$17:$K$993,8,FALSE))</f>
        <v>0</v>
      </c>
      <c r="AN24" s="98"/>
      <c r="AO24" s="98"/>
      <c r="AP24" s="98"/>
      <c r="AQ24" s="98"/>
      <c r="AR24" s="98"/>
      <c r="AS24" s="98"/>
      <c r="AT24" s="98"/>
      <c r="AU24" s="98"/>
      <c r="AV24" s="98"/>
    </row>
    <row r="25" spans="1:48" s="93" customFormat="1" ht="20" customHeight="1" x14ac:dyDescent="0.15">
      <c r="A25" s="238" t="s">
        <v>139</v>
      </c>
      <c r="B25" s="218">
        <v>2013</v>
      </c>
      <c r="C25" s="236" t="s">
        <v>198</v>
      </c>
      <c r="D25" s="218" t="s">
        <v>101</v>
      </c>
      <c r="E25" s="239" t="s">
        <v>135</v>
      </c>
      <c r="G25" s="217">
        <f>H25</f>
        <v>20</v>
      </c>
      <c r="H25" s="218">
        <f>RANK(L25,$L$6:$L$25,0)</f>
        <v>20</v>
      </c>
      <c r="I25" s="218">
        <f>LARGE(($N25:$AV25),1)</f>
        <v>125</v>
      </c>
      <c r="J25" s="218">
        <f>LARGE(($N25:$AV25),2)</f>
        <v>92.009821115398097</v>
      </c>
      <c r="K25" s="218">
        <f>LARGE(($N25:$AV25),3)</f>
        <v>74.453996707517831</v>
      </c>
      <c r="L25" s="218">
        <f>SUM(I25+J25+K25)</f>
        <v>291.46381782291593</v>
      </c>
      <c r="M25" s="219"/>
      <c r="N25" s="227" t="str">
        <f>IF(ISNA(VLOOKUP($E25,'FIS Apex MO-1'!$A$17:$H$996,8,FALSE))=TRUE,"0",VLOOKUP($E25,'FIS Apex MO-1'!$A$17:$H$996,8,FALSE))</f>
        <v>0</v>
      </c>
      <c r="O25" s="227" t="str">
        <f>IF(ISNA(VLOOKUP($E25,'FIS Apex MO-2'!$A$17:$H$996,8,FALSE))=TRUE,"0",VLOOKUP($E25,'FIS Apex MO-2'!$A$17:$H$996,8,FALSE))</f>
        <v>0</v>
      </c>
      <c r="P25" s="98" t="str">
        <f>IF(ISNA(VLOOKUP($E25,'NorAm Apex MO'!$A$17:$H$993,8,FALSE))=TRUE,"0",VLOOKUP($E25,'NorAm Apex MO'!$A$17:$H$993,8,FALSE))</f>
        <v>0</v>
      </c>
      <c r="Q25" s="98" t="str">
        <f>IF(ISNA(VLOOKUP($E25,'NorAm Apex DM'!$A$17:$H$993,8,FALSE))=TRUE,"0",VLOOKUP($E25,'NorAm Apex DM'!$A$17:$H$993,8,FALSE))</f>
        <v>0</v>
      </c>
      <c r="R25" s="98" t="str">
        <f>IF(ISNA(VLOOKUP($E25,'TT BV1'!$A$17:$H$993,8,FALSE))=TRUE,"0",VLOOKUP($E25,'TT BV1'!$A$17:$H$993,8,FALSE))</f>
        <v>0</v>
      </c>
      <c r="S25" s="227" t="str">
        <f>IF(ISNA(VLOOKUP($E25,'CC Canyon MO'!$A$17:$H$993,8,FALSE))=TRUE,"0",VLOOKUP($E25,'CC Canyon MO'!$A$17:$H$993,8,FALSE))</f>
        <v>0</v>
      </c>
      <c r="T25" s="227" t="str">
        <f>IF(ISNA(VLOOKUP($E25,'CC Canyon DM'!$A$17:$H$981,8,FALSE))=TRUE,"0",VLOOKUP($E25,'CC Canyon DM'!$A$17:$H$981,8,FALSE))</f>
        <v>0</v>
      </c>
      <c r="U25" s="98" t="str">
        <f>IF(ISNA(VLOOKUP($E25,'TT BV2'!$A$17:$H$993,8,FALSE))=TRUE,"0",VLOOKUP($E25,'TT BV2'!$A$17:$H$993,8,FALSE))</f>
        <v>0</v>
      </c>
      <c r="V25" s="98" t="str">
        <f>IF(ISNA(VLOOKUP($E25,'TT BV3'!$A$17:$H$993,8,FALSE))=TRUE,"0",VLOOKUP($E25,'TT BV3'!$A$17:$H$993,8,FALSE))</f>
        <v>0</v>
      </c>
      <c r="W25" s="98" t="str">
        <f>IF(ISNA(VLOOKUP($E25,'NorAm Deer Valley MO'!$A$17:$H$993,8,FALSE))=TRUE,"0",VLOOKUP($E25,'NorAm Deer Valley MO'!$A$17:$H$993,8,FALSE))</f>
        <v>0</v>
      </c>
      <c r="X25" s="98" t="str">
        <f>IF(ISNA(VLOOKUP($E25,'NorAm Deer Valley DM'!$A$17:$H$993,8,FALSE))=TRUE,"0",VLOOKUP($E25,'NorAm Deer Valley DM'!$A$17:$H$993,8,FALSE))</f>
        <v>0</v>
      </c>
      <c r="Y25" s="98">
        <f>IF(ISNA(VLOOKUP($E25,'Freestylerz Fest - Calabogie'!$A$17:$K$993,8,FALSE))=TRUE,"0",VLOOKUP($E25,'Freestylerz Fest - Calabogie'!$A$17:$K$993,8,FALSE))</f>
        <v>30</v>
      </c>
      <c r="Z25" s="98">
        <f>IF(ISNA(VLOOKUP($E25,'TT Camp Fortune'!$A$17:$K$993,8,FALSE))=TRUE,"0",VLOOKUP($E25,'TT Camp Fortune'!$A$17:$K$993,8,FALSE))</f>
        <v>74.453996707517831</v>
      </c>
      <c r="AA25" s="98" t="str">
        <f>IF(ISNA(VLOOKUP($E25,'CWG Crabbe Mt. MO'!$A$17:$K$993,10,FALSE))=TRUE,"0",VLOOKUP($E25,'CWG Crabbe Mt. MO'!$A$17:$K$993,10,FALSE))</f>
        <v>0</v>
      </c>
      <c r="AB25" s="220" t="s">
        <v>174</v>
      </c>
      <c r="AC25" s="98">
        <f>IF(ISNA(VLOOKUP($E25,'TT Prov CF MO'!$A$17:$K$993,8,FALSE))=TRUE,"0",VLOOKUP($E25,'TT Prov CF MO'!$A$17:$K$993,8,FALSE))</f>
        <v>92.009821115398097</v>
      </c>
      <c r="AD25" s="98">
        <f>IF(ISNA(VLOOKUP($E25,'TT Prov CF DM'!$A$17:$K$993,8,FALSE))=TRUE,"0",VLOOKUP($E25,'TT Prov CF DM'!$A$17:$K$993,8,FALSE))</f>
        <v>125</v>
      </c>
      <c r="AE25" s="98" t="str">
        <f>IF(ISNA(VLOOKUP($E25,'NorAm VSC MO'!$A$17:$K$993,8,FALSE))=TRUE,"0",VLOOKUP($E25,'NorAm VSC MO'!$A$17:$K$993,8,FALSE))</f>
        <v>0</v>
      </c>
      <c r="AF25" s="98" t="str">
        <f>IF(ISNA(VLOOKUP($E25,'NorAm VSC DM'!$A$17:$K$993,8,FALSE))=TRUE,"0",VLOOKUP($E25,'NorAm VSC DM'!$A$17:$K$993,8,FALSE))</f>
        <v>0</v>
      </c>
      <c r="AG25" s="98" t="str">
        <f>IF(ISNA(VLOOKUP($E25,'NA Stratton MO'!$A$17:$K$993,8,FALSE))=TRUE,"0",VLOOKUP($E25,'NA Stratton MO'!$A$17:$K$993,8,FALSE))</f>
        <v>0</v>
      </c>
      <c r="AH25" s="98" t="str">
        <f>IF(ISNA(VLOOKUP($E25,'NA Stratton DM'!$A$17:$K$993,8,FALSE))=TRUE,"0",VLOOKUP($E25,'NA Stratton DM'!$A$17:$K$993,8,FALSE))</f>
        <v>0</v>
      </c>
      <c r="AI25" s="227" t="str">
        <f>IF(ISNA(VLOOKUP($E25,'JrNats MO'!$A$17:$K$993,8,FALSE))=TRUE,"0",VLOOKUP($E25,'JrNats MO'!$A$17:$K$993,8,FALSE))</f>
        <v>0</v>
      </c>
      <c r="AJ25" s="227" t="str">
        <f>IF(ISNA(VLOOKUP($E25,'CC Caledon MO'!$A$17:$K$993,8,FALSE))=TRUE,"0",VLOOKUP($E25,'CC Caledon MO'!$A$17:$K$993,8,FALSE))</f>
        <v>0</v>
      </c>
      <c r="AK25" s="227" t="str">
        <f>IF(ISNA(VLOOKUP($E25,'CC Caledon DM'!$A$17:$K$993,8,FALSE))=TRUE,"0",VLOOKUP($E25,'CC Caledon DM'!$A$17:$K$993,8,FALSE))</f>
        <v>0</v>
      </c>
      <c r="AL25" s="227" t="str">
        <f>IF(ISNA(VLOOKUP($E25,'SrNats VSC MO'!$A$17:$K$993,8,FALSE))=TRUE,"0",VLOOKUP($E25,'SrNats VSC MO'!$A$17:$K$993,8,FALSE))</f>
        <v>0</v>
      </c>
      <c r="AM25" s="227" t="str">
        <f>IF(ISNA(VLOOKUP($E25,'SrNats VSC DM'!$A$17:$K$993,8,FALSE))=TRUE,"0",VLOOKUP($E25,'SrNats VSC DM'!$A$17:$K$993,8,FALSE))</f>
        <v>0</v>
      </c>
      <c r="AN25" s="98"/>
      <c r="AO25" s="98"/>
      <c r="AP25" s="98"/>
      <c r="AQ25" s="98"/>
      <c r="AR25" s="98"/>
      <c r="AS25" s="98"/>
      <c r="AT25" s="98"/>
      <c r="AU25" s="98"/>
      <c r="AV25" s="98"/>
    </row>
    <row r="26" spans="1:48" ht="131" customHeight="1" x14ac:dyDescent="0.15">
      <c r="T26" s="233" t="s">
        <v>120</v>
      </c>
    </row>
    <row r="27" spans="1:48" ht="20" customHeight="1" x14ac:dyDescent="0.15">
      <c r="T27" s="228"/>
    </row>
    <row r="28" spans="1:48" ht="20" customHeight="1" x14ac:dyDescent="0.15">
      <c r="T28" s="228"/>
    </row>
    <row r="29" spans="1:48" ht="20" customHeight="1" x14ac:dyDescent="0.15">
      <c r="T29" s="228"/>
    </row>
    <row r="30" spans="1:48" ht="20" customHeight="1" x14ac:dyDescent="0.15">
      <c r="T30" s="228"/>
    </row>
    <row r="31" spans="1:48" ht="20" customHeight="1" x14ac:dyDescent="0.15">
      <c r="T31" s="228"/>
    </row>
    <row r="32" spans="1:48" ht="20" customHeight="1" x14ac:dyDescent="0.15">
      <c r="T32" s="228"/>
    </row>
    <row r="33" spans="20:20" ht="20" customHeight="1" x14ac:dyDescent="0.15">
      <c r="T33" s="228"/>
    </row>
    <row r="34" spans="20:20" ht="20" customHeight="1" x14ac:dyDescent="0.15">
      <c r="T34" s="228"/>
    </row>
    <row r="35" spans="20:20" ht="20" customHeight="1" x14ac:dyDescent="0.15">
      <c r="T35" s="228"/>
    </row>
    <row r="36" spans="20:20" ht="20" customHeight="1" x14ac:dyDescent="0.15">
      <c r="T36" s="228"/>
    </row>
    <row r="37" spans="20:20" ht="20" customHeight="1" x14ac:dyDescent="0.15">
      <c r="T37" s="228"/>
    </row>
    <row r="38" spans="20:20" ht="20" customHeight="1" x14ac:dyDescent="0.15">
      <c r="T38" s="228"/>
    </row>
    <row r="39" spans="20:20" ht="20" customHeight="1" x14ac:dyDescent="0.15">
      <c r="T39" s="228"/>
    </row>
    <row r="40" spans="20:20" ht="20" customHeight="1" x14ac:dyDescent="0.15">
      <c r="T40" s="228"/>
    </row>
    <row r="41" spans="20:20" ht="20" customHeight="1" x14ac:dyDescent="0.15">
      <c r="T41" s="228"/>
    </row>
    <row r="42" spans="20:20" ht="20" customHeight="1" x14ac:dyDescent="0.15">
      <c r="T42" s="228"/>
    </row>
    <row r="43" spans="20:20" ht="20" customHeight="1" x14ac:dyDescent="0.15">
      <c r="T43" s="228"/>
    </row>
    <row r="44" spans="20:20" ht="20" customHeight="1" x14ac:dyDescent="0.15">
      <c r="T44" s="228"/>
    </row>
    <row r="45" spans="20:20" ht="20" customHeight="1" x14ac:dyDescent="0.15">
      <c r="T45" s="228"/>
    </row>
    <row r="46" spans="20:20" ht="20" customHeight="1" x14ac:dyDescent="0.15">
      <c r="T46" s="228"/>
    </row>
    <row r="47" spans="20:20" ht="20" customHeight="1" x14ac:dyDescent="0.15">
      <c r="T47" s="228"/>
    </row>
    <row r="48" spans="20:20" ht="20" customHeight="1" x14ac:dyDescent="0.15">
      <c r="T48" s="228"/>
    </row>
    <row r="49" spans="20:20" ht="20" customHeight="1" x14ac:dyDescent="0.15">
      <c r="T49" s="228"/>
    </row>
    <row r="50" spans="20:20" ht="20" customHeight="1" x14ac:dyDescent="0.15">
      <c r="T50" s="228"/>
    </row>
    <row r="51" spans="20:20" ht="20" customHeight="1" x14ac:dyDescent="0.15">
      <c r="T51" s="228"/>
    </row>
    <row r="52" spans="20:20" ht="20" customHeight="1" x14ac:dyDescent="0.15">
      <c r="T52" s="228"/>
    </row>
    <row r="53" spans="20:20" ht="20" customHeight="1" x14ac:dyDescent="0.15">
      <c r="T53" s="228"/>
    </row>
    <row r="54" spans="20:20" ht="20" customHeight="1" x14ac:dyDescent="0.15">
      <c r="T54" s="228"/>
    </row>
    <row r="55" spans="20:20" ht="20" customHeight="1" x14ac:dyDescent="0.15">
      <c r="T55" s="228"/>
    </row>
    <row r="56" spans="20:20" ht="20" customHeight="1" x14ac:dyDescent="0.15">
      <c r="T56" s="228"/>
    </row>
    <row r="57" spans="20:20" ht="20" customHeight="1" x14ac:dyDescent="0.15">
      <c r="T57" s="228"/>
    </row>
    <row r="58" spans="20:20" ht="20" customHeight="1" x14ac:dyDescent="0.15">
      <c r="T58" s="228"/>
    </row>
    <row r="59" spans="20:20" ht="20" customHeight="1" x14ac:dyDescent="0.15">
      <c r="T59" s="228"/>
    </row>
    <row r="60" spans="20:20" ht="20" customHeight="1" x14ac:dyDescent="0.15">
      <c r="T60" s="228"/>
    </row>
    <row r="61" spans="20:20" ht="20" customHeight="1" x14ac:dyDescent="0.15">
      <c r="T61" s="228"/>
    </row>
    <row r="62" spans="20:20" ht="20" customHeight="1" x14ac:dyDescent="0.15">
      <c r="T62" s="228"/>
    </row>
    <row r="63" spans="20:20" ht="20" customHeight="1" x14ac:dyDescent="0.15">
      <c r="T63" s="228"/>
    </row>
    <row r="64" spans="20:20" ht="20" customHeight="1" x14ac:dyDescent="0.15">
      <c r="T64" s="228"/>
    </row>
    <row r="65" spans="20:20" ht="20" customHeight="1" x14ac:dyDescent="0.15">
      <c r="T65" s="228"/>
    </row>
    <row r="66" spans="20:20" ht="20" customHeight="1" x14ac:dyDescent="0.15">
      <c r="T66" s="228"/>
    </row>
    <row r="67" spans="20:20" ht="20" customHeight="1" x14ac:dyDescent="0.15">
      <c r="T67" s="228"/>
    </row>
    <row r="68" spans="20:20" ht="20" customHeight="1" x14ac:dyDescent="0.15">
      <c r="T68" s="228"/>
    </row>
    <row r="69" spans="20:20" ht="20" customHeight="1" x14ac:dyDescent="0.15">
      <c r="T69" s="228"/>
    </row>
    <row r="70" spans="20:20" ht="20" customHeight="1" x14ac:dyDescent="0.15">
      <c r="T70" s="228"/>
    </row>
    <row r="71" spans="20:20" ht="20" customHeight="1" x14ac:dyDescent="0.15">
      <c r="T71" s="228"/>
    </row>
    <row r="72" spans="20:20" ht="20" customHeight="1" x14ac:dyDescent="0.15">
      <c r="T72" s="228"/>
    </row>
    <row r="73" spans="20:20" ht="20" customHeight="1" x14ac:dyDescent="0.15">
      <c r="T73" s="228"/>
    </row>
    <row r="74" spans="20:20" ht="20" customHeight="1" x14ac:dyDescent="0.15">
      <c r="T74" s="228"/>
    </row>
    <row r="75" spans="20:20" ht="20" customHeight="1" x14ac:dyDescent="0.15">
      <c r="T75" s="228"/>
    </row>
    <row r="76" spans="20:20" ht="20" customHeight="1" x14ac:dyDescent="0.15">
      <c r="T76" s="228"/>
    </row>
    <row r="77" spans="20:20" ht="20" customHeight="1" x14ac:dyDescent="0.15">
      <c r="T77" s="228"/>
    </row>
    <row r="78" spans="20:20" ht="20" customHeight="1" x14ac:dyDescent="0.15">
      <c r="T78" s="228"/>
    </row>
    <row r="79" spans="20:20" ht="20" customHeight="1" x14ac:dyDescent="0.15">
      <c r="T79" s="228"/>
    </row>
    <row r="80" spans="20:20" ht="20" customHeight="1" x14ac:dyDescent="0.15">
      <c r="T80" s="228"/>
    </row>
    <row r="81" spans="20:20" ht="20" customHeight="1" x14ac:dyDescent="0.15">
      <c r="T81" s="228"/>
    </row>
    <row r="82" spans="20:20" ht="20" customHeight="1" x14ac:dyDescent="0.15">
      <c r="T82" s="228"/>
    </row>
    <row r="83" spans="20:20" ht="20" customHeight="1" x14ac:dyDescent="0.15">
      <c r="T83" s="228"/>
    </row>
    <row r="84" spans="20:20" ht="20" customHeight="1" x14ac:dyDescent="0.15">
      <c r="T84" s="228"/>
    </row>
    <row r="85" spans="20:20" ht="20" customHeight="1" x14ac:dyDescent="0.15">
      <c r="T85" s="228"/>
    </row>
    <row r="86" spans="20:20" ht="20" customHeight="1" x14ac:dyDescent="0.15">
      <c r="T86" s="228"/>
    </row>
    <row r="87" spans="20:20" ht="20" customHeight="1" x14ac:dyDescent="0.15">
      <c r="T87" s="228"/>
    </row>
    <row r="88" spans="20:20" ht="20" customHeight="1" x14ac:dyDescent="0.15">
      <c r="T88" s="228"/>
    </row>
    <row r="89" spans="20:20" ht="20" customHeight="1" x14ac:dyDescent="0.15">
      <c r="T89" s="228"/>
    </row>
    <row r="90" spans="20:20" ht="20" customHeight="1" x14ac:dyDescent="0.15">
      <c r="T90" s="228"/>
    </row>
    <row r="91" spans="20:20" ht="20" customHeight="1" x14ac:dyDescent="0.15">
      <c r="T91" s="228"/>
    </row>
    <row r="92" spans="20:20" ht="20" customHeight="1" x14ac:dyDescent="0.15">
      <c r="T92" s="228"/>
    </row>
    <row r="93" spans="20:20" ht="20" customHeight="1" x14ac:dyDescent="0.15">
      <c r="T93" s="228"/>
    </row>
    <row r="94" spans="20:20" ht="20" customHeight="1" x14ac:dyDescent="0.15">
      <c r="T94" s="228"/>
    </row>
    <row r="95" spans="20:20" ht="20" customHeight="1" x14ac:dyDescent="0.15">
      <c r="T95" s="228"/>
    </row>
    <row r="96" spans="20:20" ht="20" customHeight="1" x14ac:dyDescent="0.15">
      <c r="T96" s="228"/>
    </row>
    <row r="97" spans="20:20" ht="20" customHeight="1" x14ac:dyDescent="0.15">
      <c r="T97" s="228"/>
    </row>
    <row r="98" spans="20:20" ht="20" customHeight="1" x14ac:dyDescent="0.15">
      <c r="T98" s="228"/>
    </row>
    <row r="99" spans="20:20" ht="20" customHeight="1" x14ac:dyDescent="0.15">
      <c r="T99" s="228"/>
    </row>
    <row r="100" spans="20:20" ht="20" customHeight="1" x14ac:dyDescent="0.15">
      <c r="T100" s="228"/>
    </row>
    <row r="101" spans="20:20" ht="20" customHeight="1" x14ac:dyDescent="0.15">
      <c r="T101" s="228"/>
    </row>
    <row r="102" spans="20:20" ht="20" customHeight="1" x14ac:dyDescent="0.15">
      <c r="T102" s="228"/>
    </row>
    <row r="103" spans="20:20" ht="20" customHeight="1" x14ac:dyDescent="0.15">
      <c r="T103" s="228"/>
    </row>
    <row r="104" spans="20:20" ht="20" customHeight="1" x14ac:dyDescent="0.15">
      <c r="T104" s="228"/>
    </row>
    <row r="105" spans="20:20" ht="20" customHeight="1" x14ac:dyDescent="0.15">
      <c r="T105" s="228"/>
    </row>
    <row r="106" spans="20:20" ht="20" customHeight="1" x14ac:dyDescent="0.15">
      <c r="T106" s="228"/>
    </row>
    <row r="107" spans="20:20" ht="20" customHeight="1" x14ac:dyDescent="0.15">
      <c r="T107" s="228"/>
    </row>
    <row r="108" spans="20:20" ht="20" customHeight="1" x14ac:dyDescent="0.15">
      <c r="T108" s="228"/>
    </row>
    <row r="109" spans="20:20" ht="20" customHeight="1" x14ac:dyDescent="0.15">
      <c r="T109" s="228"/>
    </row>
    <row r="110" spans="20:20" ht="20" customHeight="1" x14ac:dyDescent="0.15">
      <c r="T110" s="228"/>
    </row>
    <row r="111" spans="20:20" ht="20" customHeight="1" x14ac:dyDescent="0.15">
      <c r="T111" s="228"/>
    </row>
    <row r="112" spans="20:20" ht="20" customHeight="1" x14ac:dyDescent="0.15">
      <c r="T112" s="228"/>
    </row>
    <row r="113" spans="20:20" ht="20" customHeight="1" x14ac:dyDescent="0.15">
      <c r="T113" s="228"/>
    </row>
    <row r="114" spans="20:20" ht="20" customHeight="1" x14ac:dyDescent="0.15">
      <c r="T114" s="228"/>
    </row>
    <row r="115" spans="20:20" ht="20" customHeight="1" x14ac:dyDescent="0.15">
      <c r="T115" s="228"/>
    </row>
    <row r="116" spans="20:20" ht="20" customHeight="1" x14ac:dyDescent="0.15">
      <c r="T116" s="228"/>
    </row>
    <row r="117" spans="20:20" ht="20" customHeight="1" x14ac:dyDescent="0.15">
      <c r="T117" s="228"/>
    </row>
    <row r="118" spans="20:20" ht="20" customHeight="1" x14ac:dyDescent="0.15">
      <c r="T118" s="228"/>
    </row>
    <row r="119" spans="20:20" ht="20" customHeight="1" x14ac:dyDescent="0.15">
      <c r="T119" s="228"/>
    </row>
    <row r="120" spans="20:20" ht="20" customHeight="1" x14ac:dyDescent="0.15">
      <c r="T120" s="228"/>
    </row>
    <row r="121" spans="20:20" ht="20" customHeight="1" x14ac:dyDescent="0.15">
      <c r="T121" s="228"/>
    </row>
    <row r="122" spans="20:20" ht="20" customHeight="1" x14ac:dyDescent="0.15">
      <c r="T122" s="228"/>
    </row>
    <row r="123" spans="20:20" ht="20" customHeight="1" x14ac:dyDescent="0.15">
      <c r="T123" s="228"/>
    </row>
    <row r="124" spans="20:20" ht="20" customHeight="1" x14ac:dyDescent="0.15">
      <c r="T124" s="228"/>
    </row>
    <row r="125" spans="20:20" ht="20" customHeight="1" x14ac:dyDescent="0.15">
      <c r="T125" s="228"/>
    </row>
    <row r="126" spans="20:20" ht="20" customHeight="1" x14ac:dyDescent="0.15">
      <c r="T126" s="228"/>
    </row>
    <row r="127" spans="20:20" ht="20" customHeight="1" x14ac:dyDescent="0.15">
      <c r="T127" s="228"/>
    </row>
    <row r="128" spans="20:20" ht="20" customHeight="1" x14ac:dyDescent="0.15">
      <c r="T128" s="228"/>
    </row>
    <row r="129" spans="20:20" ht="20" customHeight="1" x14ac:dyDescent="0.15">
      <c r="T129" s="228"/>
    </row>
    <row r="130" spans="20:20" ht="20" customHeight="1" x14ac:dyDescent="0.15">
      <c r="T130" s="228"/>
    </row>
    <row r="131" spans="20:20" ht="20" customHeight="1" x14ac:dyDescent="0.15">
      <c r="T131" s="228"/>
    </row>
    <row r="132" spans="20:20" ht="20" customHeight="1" x14ac:dyDescent="0.15">
      <c r="T132" s="228"/>
    </row>
    <row r="133" spans="20:20" ht="20" customHeight="1" x14ac:dyDescent="0.15">
      <c r="T133" s="228"/>
    </row>
    <row r="134" spans="20:20" ht="20" customHeight="1" x14ac:dyDescent="0.15">
      <c r="T134" s="228"/>
    </row>
    <row r="135" spans="20:20" ht="20" customHeight="1" x14ac:dyDescent="0.15">
      <c r="T135" s="228"/>
    </row>
    <row r="136" spans="20:20" ht="20" customHeight="1" x14ac:dyDescent="0.15">
      <c r="T136" s="228"/>
    </row>
    <row r="137" spans="20:20" ht="20" customHeight="1" x14ac:dyDescent="0.15">
      <c r="T137" s="228"/>
    </row>
    <row r="138" spans="20:20" ht="20" customHeight="1" x14ac:dyDescent="0.15">
      <c r="T138" s="228"/>
    </row>
    <row r="139" spans="20:20" ht="20" customHeight="1" x14ac:dyDescent="0.15">
      <c r="T139" s="228"/>
    </row>
    <row r="140" spans="20:20" ht="20" customHeight="1" x14ac:dyDescent="0.15">
      <c r="T140" s="228"/>
    </row>
    <row r="141" spans="20:20" ht="20" customHeight="1" x14ac:dyDescent="0.15">
      <c r="T141" s="228"/>
    </row>
    <row r="142" spans="20:20" ht="20" customHeight="1" x14ac:dyDescent="0.15">
      <c r="T142" s="228"/>
    </row>
    <row r="143" spans="20:20" ht="20" customHeight="1" x14ac:dyDescent="0.15">
      <c r="T143" s="228"/>
    </row>
    <row r="144" spans="20:20" ht="20" customHeight="1" x14ac:dyDescent="0.15">
      <c r="T144" s="228"/>
    </row>
    <row r="145" spans="20:20" ht="20" customHeight="1" x14ac:dyDescent="0.15">
      <c r="T145" s="228"/>
    </row>
    <row r="146" spans="20:20" ht="20" customHeight="1" x14ac:dyDescent="0.15">
      <c r="T146" s="228"/>
    </row>
    <row r="147" spans="20:20" ht="20" customHeight="1" x14ac:dyDescent="0.15">
      <c r="T147" s="228"/>
    </row>
    <row r="148" spans="20:20" ht="20" customHeight="1" x14ac:dyDescent="0.15">
      <c r="T148" s="228"/>
    </row>
    <row r="149" spans="20:20" ht="20" customHeight="1" x14ac:dyDescent="0.15">
      <c r="T149" s="228"/>
    </row>
    <row r="150" spans="20:20" ht="20" customHeight="1" x14ac:dyDescent="0.15">
      <c r="T150" s="228"/>
    </row>
    <row r="151" spans="20:20" ht="20" customHeight="1" x14ac:dyDescent="0.15">
      <c r="T151" s="228"/>
    </row>
    <row r="152" spans="20:20" ht="20" customHeight="1" x14ac:dyDescent="0.15">
      <c r="T152" s="228"/>
    </row>
    <row r="153" spans="20:20" ht="20" customHeight="1" x14ac:dyDescent="0.15">
      <c r="T153" s="228"/>
    </row>
    <row r="154" spans="20:20" ht="20" customHeight="1" x14ac:dyDescent="0.15">
      <c r="T154" s="228"/>
    </row>
    <row r="155" spans="20:20" ht="20" customHeight="1" x14ac:dyDescent="0.15">
      <c r="T155" s="228"/>
    </row>
    <row r="156" spans="20:20" ht="20" customHeight="1" x14ac:dyDescent="0.15">
      <c r="T156" s="228"/>
    </row>
    <row r="157" spans="20:20" ht="20" customHeight="1" x14ac:dyDescent="0.15">
      <c r="T157" s="228"/>
    </row>
    <row r="158" spans="20:20" ht="20" customHeight="1" x14ac:dyDescent="0.15">
      <c r="T158" s="228"/>
    </row>
    <row r="159" spans="20:20" ht="20" customHeight="1" x14ac:dyDescent="0.15">
      <c r="T159" s="228"/>
    </row>
    <row r="160" spans="20:20" ht="20" customHeight="1" x14ac:dyDescent="0.15">
      <c r="T160" s="228"/>
    </row>
    <row r="161" spans="20:20" ht="20" customHeight="1" x14ac:dyDescent="0.15">
      <c r="T161" s="228"/>
    </row>
    <row r="162" spans="20:20" ht="20" customHeight="1" x14ac:dyDescent="0.15">
      <c r="T162" s="228"/>
    </row>
    <row r="163" spans="20:20" ht="20" customHeight="1" x14ac:dyDescent="0.15">
      <c r="T163" s="228"/>
    </row>
    <row r="164" spans="20:20" ht="20" customHeight="1" x14ac:dyDescent="0.15">
      <c r="T164" s="228"/>
    </row>
    <row r="165" spans="20:20" ht="20" customHeight="1" x14ac:dyDescent="0.15">
      <c r="T165" s="228"/>
    </row>
    <row r="166" spans="20:20" ht="20" customHeight="1" x14ac:dyDescent="0.15">
      <c r="T166" s="228"/>
    </row>
    <row r="167" spans="20:20" ht="20" customHeight="1" x14ac:dyDescent="0.15">
      <c r="T167" s="228"/>
    </row>
    <row r="168" spans="20:20" ht="20" customHeight="1" x14ac:dyDescent="0.15">
      <c r="T168" s="228"/>
    </row>
    <row r="169" spans="20:20" ht="20" customHeight="1" x14ac:dyDescent="0.15">
      <c r="T169" s="228"/>
    </row>
    <row r="170" spans="20:20" ht="20" customHeight="1" x14ac:dyDescent="0.15">
      <c r="T170" s="228"/>
    </row>
    <row r="171" spans="20:20" ht="20" customHeight="1" x14ac:dyDescent="0.15">
      <c r="T171" s="228"/>
    </row>
    <row r="172" spans="20:20" ht="20" customHeight="1" x14ac:dyDescent="0.15">
      <c r="T172" s="228"/>
    </row>
    <row r="173" spans="20:20" ht="20" customHeight="1" x14ac:dyDescent="0.15">
      <c r="T173" s="228"/>
    </row>
    <row r="174" spans="20:20" ht="20" customHeight="1" x14ac:dyDescent="0.15">
      <c r="T174" s="228"/>
    </row>
    <row r="175" spans="20:20" ht="20" customHeight="1" x14ac:dyDescent="0.15">
      <c r="T175" s="228"/>
    </row>
  </sheetData>
  <sortState xmlns:xlrd2="http://schemas.microsoft.com/office/spreadsheetml/2017/richdata2" ref="A6:AV25">
    <sortCondition ref="G6:G25"/>
  </sortState>
  <mergeCells count="2">
    <mergeCell ref="H3:L3"/>
    <mergeCell ref="C4:C5"/>
  </mergeCells>
  <phoneticPr fontId="1"/>
  <conditionalFormatting sqref="E1:E1048576">
    <cfRule type="duplicateValues" dxfId="61" priority="1"/>
  </conditionalFormatting>
  <conditionalFormatting sqref="E17">
    <cfRule type="duplicateValues" dxfId="60" priority="5"/>
  </conditionalFormatting>
  <conditionalFormatting sqref="E21">
    <cfRule type="duplicateValues" dxfId="59" priority="4"/>
  </conditionalFormatting>
  <conditionalFormatting sqref="E6:E24">
    <cfRule type="duplicateValues" dxfId="58" priority="2"/>
  </conditionalFormatting>
  <pageMargins left="0.35433070866141736" right="0.15748031496062992" top="0.15748031496062992" bottom="0.19685039370078741" header="3.937007874015748E-2" footer="3.937007874015748E-2"/>
  <pageSetup orientation="landscape" useFirstPageNumber="1" horizontalDpi="4294967292" verticalDpi="4294967292" r:id="rId1"/>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7BD3E-E457-F443-92D2-E44189E0B440}">
  <dimension ref="A1:N25"/>
  <sheetViews>
    <sheetView showGridLines="0" topLeftCell="A7" zoomScale="163" zoomScaleNormal="163" workbookViewId="0">
      <selection activeCell="G11" sqref="G11"/>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 min="12" max="12" width="16.33203125" customWidth="1"/>
  </cols>
  <sheetData>
    <row r="1" spans="1:9" ht="15" customHeight="1" x14ac:dyDescent="0.15">
      <c r="A1" s="210"/>
      <c r="B1" s="56"/>
      <c r="C1" s="56"/>
      <c r="D1" s="56"/>
      <c r="E1" s="56"/>
      <c r="F1" s="56"/>
      <c r="G1" s="56"/>
      <c r="H1" s="56"/>
      <c r="I1" s="32"/>
    </row>
    <row r="2" spans="1:9" ht="15" customHeight="1" x14ac:dyDescent="0.15">
      <c r="A2" s="210"/>
      <c r="B2" s="212" t="s">
        <v>37</v>
      </c>
      <c r="C2" s="212"/>
      <c r="D2" s="212"/>
      <c r="E2" s="212"/>
      <c r="F2" s="212"/>
      <c r="G2" s="56"/>
      <c r="H2" s="56"/>
      <c r="I2" s="32"/>
    </row>
    <row r="3" spans="1:9" ht="15" customHeight="1" x14ac:dyDescent="0.15">
      <c r="A3" s="210"/>
      <c r="B3" s="56"/>
      <c r="C3" s="56"/>
      <c r="D3" s="56"/>
      <c r="E3" s="56"/>
      <c r="F3" s="56"/>
      <c r="G3" s="56"/>
      <c r="H3" s="56"/>
      <c r="I3" s="32"/>
    </row>
    <row r="4" spans="1:9" ht="15" customHeight="1" x14ac:dyDescent="0.15">
      <c r="A4" s="210"/>
      <c r="B4" s="212" t="s">
        <v>104</v>
      </c>
      <c r="C4" s="212"/>
      <c r="D4" s="212"/>
      <c r="E4" s="212"/>
      <c r="F4" s="212"/>
      <c r="G4" s="56"/>
      <c r="H4" s="56"/>
      <c r="I4" s="32"/>
    </row>
    <row r="5" spans="1:9" ht="15" customHeight="1" x14ac:dyDescent="0.15">
      <c r="A5" s="210"/>
      <c r="B5" s="56"/>
      <c r="C5" s="56"/>
      <c r="D5" s="56"/>
      <c r="E5" s="56"/>
      <c r="F5" s="56"/>
      <c r="G5" s="56"/>
      <c r="H5" s="56"/>
      <c r="I5" s="32"/>
    </row>
    <row r="6" spans="1:9" ht="15" customHeight="1" x14ac:dyDescent="0.15">
      <c r="A6" s="210"/>
      <c r="B6" s="211"/>
      <c r="C6" s="211"/>
      <c r="D6" s="56"/>
      <c r="E6" s="56"/>
      <c r="F6" s="56"/>
      <c r="G6" s="56"/>
      <c r="H6" s="56"/>
      <c r="I6" s="32"/>
    </row>
    <row r="7" spans="1:9" ht="15" customHeight="1" x14ac:dyDescent="0.15">
      <c r="A7" s="210"/>
      <c r="B7" s="56"/>
      <c r="C7" s="56"/>
      <c r="D7" s="56"/>
      <c r="E7" s="56"/>
      <c r="F7" s="56"/>
      <c r="G7" s="56"/>
      <c r="H7" s="56"/>
      <c r="I7" s="32"/>
    </row>
    <row r="8" spans="1:9" ht="15" customHeight="1" x14ac:dyDescent="0.15">
      <c r="A8" s="33" t="s">
        <v>10</v>
      </c>
      <c r="B8" s="34" t="s">
        <v>105</v>
      </c>
      <c r="C8" s="34"/>
      <c r="D8" s="34"/>
      <c r="E8" s="34"/>
      <c r="F8" s="55"/>
      <c r="G8" s="55"/>
      <c r="H8" s="55"/>
      <c r="I8" s="32"/>
    </row>
    <row r="9" spans="1:9" ht="15" customHeight="1" x14ac:dyDescent="0.15">
      <c r="A9" s="33" t="s">
        <v>0</v>
      </c>
      <c r="B9" s="34" t="s">
        <v>106</v>
      </c>
      <c r="C9" s="34"/>
      <c r="D9" s="34"/>
      <c r="E9" s="34"/>
      <c r="F9" s="55"/>
      <c r="G9" s="55"/>
      <c r="H9" s="55"/>
      <c r="I9" s="32"/>
    </row>
    <row r="10" spans="1:9" ht="15" customHeight="1" x14ac:dyDescent="0.15">
      <c r="A10" s="33" t="s">
        <v>12</v>
      </c>
      <c r="B10" s="213">
        <v>43500</v>
      </c>
      <c r="C10" s="213"/>
      <c r="D10" s="35"/>
      <c r="E10" s="35"/>
      <c r="F10" s="36"/>
      <c r="G10" s="36"/>
      <c r="H10" s="36"/>
      <c r="I10" s="32"/>
    </row>
    <row r="11" spans="1:9" ht="15" customHeight="1" x14ac:dyDescent="0.15">
      <c r="A11" s="33" t="s">
        <v>31</v>
      </c>
      <c r="B11" s="34" t="s">
        <v>71</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95" t="s">
        <v>112</v>
      </c>
      <c r="E13" s="38"/>
      <c r="F13" s="39" t="s">
        <v>109</v>
      </c>
      <c r="G13" s="38"/>
      <c r="H13" s="40"/>
      <c r="I13" s="41" t="s">
        <v>22</v>
      </c>
    </row>
    <row r="14" spans="1:9" x14ac:dyDescent="0.15">
      <c r="A14" s="55" t="s">
        <v>14</v>
      </c>
      <c r="B14" s="89">
        <v>0.8</v>
      </c>
      <c r="C14" s="43"/>
      <c r="D14" s="89">
        <v>0.8</v>
      </c>
      <c r="E14" s="43"/>
      <c r="F14" s="90">
        <v>0.85</v>
      </c>
      <c r="G14" s="43"/>
      <c r="H14" s="45" t="s">
        <v>16</v>
      </c>
      <c r="I14" s="46" t="s">
        <v>23</v>
      </c>
    </row>
    <row r="15" spans="1:9" x14ac:dyDescent="0.15">
      <c r="A15" s="55" t="s">
        <v>108</v>
      </c>
      <c r="B15" s="85">
        <v>57.73</v>
      </c>
      <c r="C15" s="48"/>
      <c r="D15" s="47">
        <v>30</v>
      </c>
      <c r="E15" s="48"/>
      <c r="F15" s="49">
        <v>30</v>
      </c>
      <c r="G15" s="48"/>
      <c r="H15" s="45" t="s">
        <v>17</v>
      </c>
      <c r="I15" s="46" t="s">
        <v>24</v>
      </c>
    </row>
    <row r="16" spans="1:9" ht="24" x14ac:dyDescent="0.15">
      <c r="A16" s="55"/>
      <c r="B16" s="50" t="s">
        <v>4</v>
      </c>
      <c r="C16" s="51" t="s">
        <v>110</v>
      </c>
      <c r="D16" s="51" t="s">
        <v>4</v>
      </c>
      <c r="E16" s="51" t="s">
        <v>110</v>
      </c>
      <c r="F16" s="51" t="s">
        <v>4</v>
      </c>
      <c r="G16" s="51" t="s">
        <v>110</v>
      </c>
      <c r="H16" s="52" t="s">
        <v>107</v>
      </c>
      <c r="I16" s="94">
        <v>27</v>
      </c>
    </row>
    <row r="17" spans="1:14" ht="15" customHeight="1" x14ac:dyDescent="0.15">
      <c r="A17" s="64" t="s">
        <v>46</v>
      </c>
      <c r="B17" s="66">
        <v>6.69</v>
      </c>
      <c r="C17" s="67">
        <f>B17/B$15*1000*B$14</f>
        <v>92.707431144985293</v>
      </c>
      <c r="D17" s="66"/>
      <c r="E17" s="67">
        <f>D17/D$15*1000*D$14</f>
        <v>0</v>
      </c>
      <c r="F17" s="66">
        <v>23.78</v>
      </c>
      <c r="G17" s="110">
        <f>F17/F$15*1000*F$14</f>
        <v>673.76666666666677</v>
      </c>
      <c r="H17" s="62">
        <f>LARGE((C17,E17,G17),1)</f>
        <v>673.76666666666677</v>
      </c>
      <c r="I17" s="63">
        <v>9</v>
      </c>
    </row>
    <row r="18" spans="1:14" x14ac:dyDescent="0.15">
      <c r="A18" s="64" t="s">
        <v>47</v>
      </c>
      <c r="B18" s="66">
        <v>26.88</v>
      </c>
      <c r="C18" s="67">
        <f>B18/B$15*1000*B$14</f>
        <v>372.49263814307983</v>
      </c>
      <c r="D18" s="66"/>
      <c r="E18" s="67">
        <f>D18/D$15*1000*D$14</f>
        <v>0</v>
      </c>
      <c r="F18" s="66">
        <v>23.78</v>
      </c>
      <c r="G18" s="110">
        <f>F18/F$15*1000*F$14</f>
        <v>673.76666666666677</v>
      </c>
      <c r="H18" s="62">
        <f>LARGE((C18,E18,G18),1)</f>
        <v>673.76666666666677</v>
      </c>
      <c r="I18" s="63">
        <v>14</v>
      </c>
    </row>
    <row r="19" spans="1:14" x14ac:dyDescent="0.15">
      <c r="A19" s="64" t="s">
        <v>86</v>
      </c>
      <c r="B19" s="66">
        <v>24.79</v>
      </c>
      <c r="C19" s="67">
        <f>B19/B$15*1000*B$14</f>
        <v>343.53022691841335</v>
      </c>
      <c r="D19" s="91">
        <v>12.48</v>
      </c>
      <c r="E19" s="109">
        <f>D19/D$15*1000*D$14</f>
        <v>332.80000000000007</v>
      </c>
      <c r="F19" s="91"/>
      <c r="G19" s="67">
        <f>F19/F$15*1000*F$14</f>
        <v>0</v>
      </c>
      <c r="H19" s="62">
        <f>LARGE((C19,E19,G19),1)</f>
        <v>343.53022691841335</v>
      </c>
      <c r="I19" s="63">
        <v>21</v>
      </c>
    </row>
    <row r="20" spans="1:14" x14ac:dyDescent="0.15">
      <c r="A20" s="65" t="s">
        <v>49</v>
      </c>
      <c r="B20" s="66">
        <v>31.57</v>
      </c>
      <c r="C20" s="67">
        <f>B20/B$15*1000*B$14</f>
        <v>437.48484323575269</v>
      </c>
      <c r="D20" s="91">
        <v>12.48</v>
      </c>
      <c r="E20" s="109">
        <f>D20/D$15*1000*D$14</f>
        <v>332.80000000000007</v>
      </c>
      <c r="F20" s="91"/>
      <c r="G20" s="67">
        <f>F20/F$15*1000*F$14</f>
        <v>0</v>
      </c>
      <c r="H20" s="62">
        <f>LARGE((C20,E20,G20),1)</f>
        <v>437.48484323575269</v>
      </c>
      <c r="I20" s="63">
        <v>22</v>
      </c>
    </row>
    <row r="21" spans="1:14" x14ac:dyDescent="0.15">
      <c r="C21"/>
      <c r="D21" s="92"/>
      <c r="E21" s="108" t="s">
        <v>124</v>
      </c>
      <c r="F21" s="106"/>
      <c r="G21" s="111" t="s">
        <v>125</v>
      </c>
      <c r="H21" s="112"/>
    </row>
    <row r="22" spans="1:14" s="93" customFormat="1" x14ac:dyDescent="0.15">
      <c r="A22" s="92"/>
    </row>
    <row r="23" spans="1:14" x14ac:dyDescent="0.15">
      <c r="A23" s="86" t="s">
        <v>123</v>
      </c>
      <c r="B23" s="80"/>
      <c r="C23" s="80"/>
      <c r="D23" s="80"/>
      <c r="E23" s="80"/>
      <c r="F23" s="80"/>
      <c r="G23" s="80"/>
      <c r="H23" s="80"/>
      <c r="I23" s="80"/>
      <c r="J23" s="80"/>
      <c r="K23" s="80"/>
      <c r="L23" s="80"/>
    </row>
    <row r="24" spans="1:14" x14ac:dyDescent="0.15">
      <c r="A24" s="88" t="s">
        <v>122</v>
      </c>
      <c r="B24" s="87"/>
      <c r="C24" s="87"/>
      <c r="D24" s="87"/>
      <c r="E24" s="87"/>
      <c r="F24" s="87"/>
      <c r="G24" s="87"/>
      <c r="H24" s="87"/>
      <c r="I24" s="87"/>
      <c r="J24" s="87"/>
      <c r="K24" s="87"/>
      <c r="L24" s="87"/>
      <c r="M24" s="93"/>
      <c r="N24" s="93"/>
    </row>
    <row r="25" spans="1:14" x14ac:dyDescent="0.15">
      <c r="A25" s="106" t="s">
        <v>121</v>
      </c>
      <c r="B25" s="106"/>
      <c r="C25" s="107"/>
      <c r="D25" s="106"/>
      <c r="E25" s="106"/>
      <c r="F25" s="106"/>
      <c r="G25" s="106"/>
      <c r="H25" s="106"/>
      <c r="I25" s="106"/>
      <c r="J25" s="106"/>
      <c r="K25" s="106"/>
      <c r="L25" s="106"/>
    </row>
  </sheetData>
  <sortState xmlns:xlrd2="http://schemas.microsoft.com/office/spreadsheetml/2017/richdata2" ref="A17:I20">
    <sortCondition ref="I17:I20"/>
  </sortState>
  <mergeCells count="5">
    <mergeCell ref="A1:A7"/>
    <mergeCell ref="B2:F2"/>
    <mergeCell ref="B4:F4"/>
    <mergeCell ref="B6:C6"/>
    <mergeCell ref="B10:C10"/>
  </mergeCells>
  <conditionalFormatting sqref="A19:A20">
    <cfRule type="duplicateValues" dxfId="35" priority="3"/>
  </conditionalFormatting>
  <pageMargins left="0.7" right="0.7" top="0.75" bottom="0.75" header="0.5" footer="0.5"/>
  <pageSetup orientation="portrait" horizontalDpi="4294967292" verticalDpi="429496729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3C959-C9EF-A344-BF5B-17CB12727EAF}">
  <dimension ref="A1:J31"/>
  <sheetViews>
    <sheetView topLeftCell="A7" workbookViewId="0">
      <selection activeCell="N26" sqref="N26"/>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210"/>
      <c r="B1" s="56"/>
      <c r="C1" s="56"/>
      <c r="D1" s="56"/>
      <c r="E1" s="56"/>
      <c r="F1" s="56"/>
      <c r="G1" s="56"/>
      <c r="H1" s="56"/>
      <c r="I1" s="32"/>
    </row>
    <row r="2" spans="1:10" ht="15" customHeight="1" x14ac:dyDescent="0.15">
      <c r="A2" s="210"/>
      <c r="B2" s="212" t="s">
        <v>37</v>
      </c>
      <c r="C2" s="212"/>
      <c r="D2" s="212"/>
      <c r="E2" s="212"/>
      <c r="F2" s="212"/>
      <c r="G2" s="56"/>
      <c r="H2" s="56"/>
      <c r="I2" s="32"/>
    </row>
    <row r="3" spans="1:10" ht="15" customHeight="1" x14ac:dyDescent="0.15">
      <c r="A3" s="210"/>
      <c r="B3" s="56"/>
      <c r="C3" s="56"/>
      <c r="D3" s="56"/>
      <c r="E3" s="56"/>
      <c r="F3" s="56"/>
      <c r="G3" s="56"/>
      <c r="H3" s="56"/>
      <c r="I3" s="32"/>
    </row>
    <row r="4" spans="1:10" ht="15" customHeight="1" x14ac:dyDescent="0.15">
      <c r="A4" s="210"/>
      <c r="B4" s="212" t="s">
        <v>32</v>
      </c>
      <c r="C4" s="212"/>
      <c r="D4" s="212"/>
      <c r="E4" s="212"/>
      <c r="F4" s="212"/>
      <c r="G4" s="56"/>
      <c r="H4" s="56"/>
      <c r="I4" s="32"/>
    </row>
    <row r="5" spans="1:10" ht="15" customHeight="1" x14ac:dyDescent="0.15">
      <c r="A5" s="210"/>
      <c r="B5" s="56"/>
      <c r="C5" s="56"/>
      <c r="D5" s="56"/>
      <c r="E5" s="56"/>
      <c r="F5" s="56"/>
      <c r="G5" s="56"/>
      <c r="H5" s="56"/>
      <c r="I5" s="32"/>
    </row>
    <row r="6" spans="1:10" ht="15" customHeight="1" x14ac:dyDescent="0.15">
      <c r="A6" s="210"/>
      <c r="B6" s="211"/>
      <c r="C6" s="211"/>
      <c r="D6" s="56"/>
      <c r="E6" s="56"/>
      <c r="F6" s="56"/>
      <c r="G6" s="56"/>
      <c r="H6" s="56"/>
      <c r="I6" s="32"/>
    </row>
    <row r="7" spans="1:10" ht="15" customHeight="1" x14ac:dyDescent="0.15">
      <c r="A7" s="210"/>
      <c r="B7" s="56"/>
      <c r="C7" s="56"/>
      <c r="D7" s="56"/>
      <c r="E7" s="56"/>
      <c r="F7" s="56"/>
      <c r="G7" s="56"/>
      <c r="H7" s="56"/>
      <c r="I7" s="32"/>
    </row>
    <row r="8" spans="1:10" ht="15" customHeight="1" x14ac:dyDescent="0.15">
      <c r="A8" s="33" t="s">
        <v>10</v>
      </c>
      <c r="B8" s="34" t="s">
        <v>73</v>
      </c>
      <c r="C8" s="34"/>
      <c r="D8" s="34"/>
      <c r="E8" s="34"/>
      <c r="F8" s="55"/>
      <c r="G8" s="55"/>
      <c r="H8" s="55"/>
      <c r="I8" s="32"/>
    </row>
    <row r="9" spans="1:10" ht="15" customHeight="1" x14ac:dyDescent="0.15">
      <c r="A9" s="33" t="s">
        <v>0</v>
      </c>
      <c r="B9" s="34" t="s">
        <v>72</v>
      </c>
      <c r="C9" s="34"/>
      <c r="D9" s="34"/>
      <c r="E9" s="34"/>
      <c r="F9" s="55"/>
      <c r="G9" s="55"/>
      <c r="H9" s="55"/>
      <c r="I9" s="32"/>
    </row>
    <row r="10" spans="1:10" ht="15" customHeight="1" x14ac:dyDescent="0.15">
      <c r="A10" s="33" t="s">
        <v>12</v>
      </c>
      <c r="B10" s="213">
        <v>43506</v>
      </c>
      <c r="C10" s="213"/>
      <c r="D10" s="35"/>
      <c r="E10" s="35"/>
      <c r="F10" s="36"/>
      <c r="G10" s="36"/>
      <c r="H10" s="36"/>
      <c r="I10" s="32"/>
    </row>
    <row r="11" spans="1:10" ht="15" customHeight="1" x14ac:dyDescent="0.15">
      <c r="A11" s="33" t="s">
        <v>31</v>
      </c>
      <c r="B11" s="34" t="s">
        <v>39</v>
      </c>
      <c r="C11" s="35"/>
      <c r="D11" s="56"/>
      <c r="E11" s="56"/>
      <c r="F11" s="56"/>
      <c r="G11" s="56"/>
      <c r="H11" s="56"/>
      <c r="I11" s="32"/>
    </row>
    <row r="12" spans="1:10" ht="15" customHeight="1" x14ac:dyDescent="0.15">
      <c r="A12" s="33" t="s">
        <v>15</v>
      </c>
      <c r="B12" s="55" t="s">
        <v>43</v>
      </c>
      <c r="C12" s="56"/>
      <c r="D12" s="77" t="s">
        <v>87</v>
      </c>
      <c r="E12" s="77"/>
      <c r="F12" s="77" t="s">
        <v>88</v>
      </c>
      <c r="G12" s="78" t="s">
        <v>92</v>
      </c>
      <c r="H12" s="77"/>
      <c r="I12" s="79"/>
      <c r="J12" s="80"/>
    </row>
    <row r="13" spans="1:10" ht="15" customHeight="1" x14ac:dyDescent="0.15">
      <c r="A13" s="55" t="s">
        <v>11</v>
      </c>
      <c r="B13" s="37" t="s">
        <v>68</v>
      </c>
      <c r="C13" s="38"/>
      <c r="D13" s="39" t="s">
        <v>95</v>
      </c>
      <c r="E13" s="38"/>
      <c r="F13" s="39" t="s">
        <v>94</v>
      </c>
      <c r="G13" s="38"/>
      <c r="H13" s="40"/>
      <c r="I13" s="41" t="s">
        <v>22</v>
      </c>
    </row>
    <row r="14" spans="1:10" ht="15" customHeight="1" x14ac:dyDescent="0.15">
      <c r="A14" s="55" t="s">
        <v>14</v>
      </c>
      <c r="B14" s="42">
        <v>0.5</v>
      </c>
      <c r="C14" s="43"/>
      <c r="D14" s="76">
        <v>0.48</v>
      </c>
      <c r="E14" s="43"/>
      <c r="F14" s="44">
        <v>0.5</v>
      </c>
      <c r="G14" s="43"/>
      <c r="H14" s="45" t="s">
        <v>16</v>
      </c>
      <c r="I14" s="46" t="s">
        <v>23</v>
      </c>
    </row>
    <row r="15" spans="1:10" ht="15" customHeight="1" x14ac:dyDescent="0.15">
      <c r="A15" s="55" t="s">
        <v>13</v>
      </c>
      <c r="B15" s="47">
        <v>65.900000000000006</v>
      </c>
      <c r="C15" s="48" t="s">
        <v>89</v>
      </c>
      <c r="D15" s="47">
        <v>64.069999999999993</v>
      </c>
      <c r="E15" s="48" t="s">
        <v>90</v>
      </c>
      <c r="F15" s="49">
        <v>64.069999999999993</v>
      </c>
      <c r="G15" s="48" t="s">
        <v>91</v>
      </c>
      <c r="H15" s="45" t="s">
        <v>17</v>
      </c>
      <c r="I15" s="46" t="s">
        <v>24</v>
      </c>
    </row>
    <row r="16" spans="1:10" ht="15" customHeight="1" x14ac:dyDescent="0.15">
      <c r="A16" s="55"/>
      <c r="B16" s="50" t="s">
        <v>4</v>
      </c>
      <c r="C16" s="51" t="s">
        <v>3</v>
      </c>
      <c r="D16" s="51" t="s">
        <v>4</v>
      </c>
      <c r="E16" s="51" t="s">
        <v>3</v>
      </c>
      <c r="F16" s="51" t="s">
        <v>4</v>
      </c>
      <c r="G16" s="51" t="s">
        <v>3</v>
      </c>
      <c r="H16" s="52" t="s">
        <v>3</v>
      </c>
      <c r="I16" s="53">
        <v>15</v>
      </c>
    </row>
    <row r="17" spans="1:10" ht="15" customHeight="1" x14ac:dyDescent="0.15">
      <c r="A17" s="64" t="s">
        <v>47</v>
      </c>
      <c r="B17" s="66">
        <v>65.900000000000006</v>
      </c>
      <c r="C17" s="67">
        <f>B17/B$15*1000*B$14</f>
        <v>500</v>
      </c>
      <c r="D17" s="66"/>
      <c r="E17" s="67">
        <f>D17/D$15*1000*D$14</f>
        <v>0</v>
      </c>
      <c r="F17" s="66">
        <v>65.900000000000006</v>
      </c>
      <c r="G17" s="67">
        <f>480+20*(F17-F$15)/(B$15-F$15)</f>
        <v>500</v>
      </c>
      <c r="H17" s="62">
        <f>LARGE((C17,E17,G17),1)</f>
        <v>500</v>
      </c>
      <c r="I17" s="63">
        <v>1</v>
      </c>
      <c r="J17" t="s">
        <v>113</v>
      </c>
    </row>
    <row r="18" spans="1:10" ht="15" customHeight="1" x14ac:dyDescent="0.15">
      <c r="A18" s="64" t="s">
        <v>46</v>
      </c>
      <c r="B18" s="66">
        <v>65.12</v>
      </c>
      <c r="C18" s="67">
        <f>B18/B$15*1000*B$14</f>
        <v>494.08194233687402</v>
      </c>
      <c r="D18" s="66"/>
      <c r="E18" s="67">
        <f>D18/D$15*1000*D$14</f>
        <v>0</v>
      </c>
      <c r="F18" s="66">
        <v>65.12</v>
      </c>
      <c r="G18" s="67">
        <f>480+20*(F18-F$15)/(B$15-F$15)</f>
        <v>491.47540983606564</v>
      </c>
      <c r="H18" s="62">
        <f>LARGE((C18,E18,G18),1)</f>
        <v>494.08194233687402</v>
      </c>
      <c r="I18" s="63">
        <v>2</v>
      </c>
      <c r="J18" t="s">
        <v>113</v>
      </c>
    </row>
    <row r="19" spans="1:10" x14ac:dyDescent="0.15">
      <c r="A19" s="64" t="s">
        <v>49</v>
      </c>
      <c r="B19" s="66">
        <v>64.37</v>
      </c>
      <c r="C19" s="67">
        <f t="shared" ref="C19:C31" si="0">B19/B$15*1000*B$14</f>
        <v>488.39150227617603</v>
      </c>
      <c r="D19" s="66"/>
      <c r="E19" s="67">
        <f t="shared" ref="E19:E31" si="1">D19/D$15*1000*D$14</f>
        <v>0</v>
      </c>
      <c r="F19" s="66">
        <v>64.37</v>
      </c>
      <c r="G19" s="67">
        <f t="shared" ref="G19" si="2">480+20*(F19-F$15)/(B$15-F$15)</f>
        <v>483.27868852459028</v>
      </c>
      <c r="H19" s="62">
        <f>LARGE((C19,E19,G19),1)</f>
        <v>488.39150227617603</v>
      </c>
      <c r="I19" s="63">
        <v>3</v>
      </c>
      <c r="J19" t="s">
        <v>113</v>
      </c>
    </row>
    <row r="20" spans="1:10" x14ac:dyDescent="0.15">
      <c r="A20" s="64" t="s">
        <v>74</v>
      </c>
      <c r="B20" s="66">
        <v>64.069999999999993</v>
      </c>
      <c r="C20" s="67">
        <f>B20/B$15*1000*B$14</f>
        <v>486.11532625189676</v>
      </c>
      <c r="D20" s="66">
        <v>64.069999999999993</v>
      </c>
      <c r="E20" s="67">
        <f>D20/D$15*1000*D$14</f>
        <v>480</v>
      </c>
      <c r="F20" s="66"/>
      <c r="G20" s="67"/>
      <c r="H20" s="62">
        <f>LARGE((C20,E20,G20),1)</f>
        <v>486.11532625189676</v>
      </c>
      <c r="I20" s="63">
        <v>4</v>
      </c>
    </row>
    <row r="21" spans="1:10" x14ac:dyDescent="0.15">
      <c r="A21" s="64" t="s">
        <v>86</v>
      </c>
      <c r="B21" s="66">
        <v>52.21</v>
      </c>
      <c r="C21" s="67">
        <f t="shared" si="0"/>
        <v>396.1305007587253</v>
      </c>
      <c r="D21" s="66">
        <v>52.21</v>
      </c>
      <c r="E21" s="67">
        <f>D21/D$15*1000*D$14</f>
        <v>391.14718276884668</v>
      </c>
      <c r="F21" s="66"/>
      <c r="G21" s="67"/>
      <c r="H21" s="62">
        <f>LARGE((C21,E21,G21),1)</f>
        <v>396.1305007587253</v>
      </c>
      <c r="I21" s="63">
        <v>5</v>
      </c>
    </row>
    <row r="22" spans="1:10" x14ac:dyDescent="0.15">
      <c r="A22" s="64" t="s">
        <v>78</v>
      </c>
      <c r="B22" s="66">
        <v>48.7</v>
      </c>
      <c r="C22" s="67">
        <f t="shared" si="0"/>
        <v>369.49924127465857</v>
      </c>
      <c r="D22" s="66">
        <v>48.7</v>
      </c>
      <c r="E22" s="67">
        <f t="shared" si="1"/>
        <v>364.85094427969409</v>
      </c>
      <c r="F22" s="66"/>
      <c r="G22" s="67"/>
      <c r="H22" s="62">
        <f>LARGE((C22,E22,G22),1)</f>
        <v>369.49924127465857</v>
      </c>
      <c r="I22" s="63">
        <v>6</v>
      </c>
    </row>
    <row r="23" spans="1:10" x14ac:dyDescent="0.15">
      <c r="A23" s="64" t="s">
        <v>79</v>
      </c>
      <c r="B23" s="66">
        <v>45.54</v>
      </c>
      <c r="C23" s="67">
        <f t="shared" si="0"/>
        <v>345.52352048558413</v>
      </c>
      <c r="D23" s="66">
        <v>45.54</v>
      </c>
      <c r="E23" s="67">
        <f t="shared" si="1"/>
        <v>341.17683783361946</v>
      </c>
      <c r="F23" s="66"/>
      <c r="G23" s="67"/>
      <c r="H23" s="62">
        <f>LARGE((C23,E23,G23),1)</f>
        <v>345.52352048558413</v>
      </c>
      <c r="I23" s="63">
        <v>7</v>
      </c>
    </row>
    <row r="24" spans="1:10" x14ac:dyDescent="0.15">
      <c r="A24" s="64" t="s">
        <v>76</v>
      </c>
      <c r="B24" s="66">
        <v>41.32</v>
      </c>
      <c r="C24" s="67">
        <f t="shared" si="0"/>
        <v>313.50531107738993</v>
      </c>
      <c r="D24" s="66">
        <v>41.32</v>
      </c>
      <c r="E24" s="67">
        <f t="shared" si="1"/>
        <v>309.56141719993758</v>
      </c>
      <c r="F24" s="66"/>
      <c r="G24" s="67"/>
      <c r="H24" s="62">
        <f>LARGE((C24,E24,G24),1)</f>
        <v>313.50531107738993</v>
      </c>
      <c r="I24" s="63">
        <v>8</v>
      </c>
    </row>
    <row r="25" spans="1:10" x14ac:dyDescent="0.15">
      <c r="A25" s="64" t="s">
        <v>80</v>
      </c>
      <c r="B25" s="66">
        <v>40.83</v>
      </c>
      <c r="C25" s="67">
        <f t="shared" si="0"/>
        <v>309.78755690440056</v>
      </c>
      <c r="D25" s="66">
        <v>40.83</v>
      </c>
      <c r="E25" s="67">
        <f t="shared" si="1"/>
        <v>305.89043233962849</v>
      </c>
      <c r="F25" s="66"/>
      <c r="G25" s="67"/>
      <c r="H25" s="62">
        <f>LARGE((C25,E25,G25),1)</f>
        <v>309.78755690440056</v>
      </c>
      <c r="I25" s="63">
        <v>9</v>
      </c>
    </row>
    <row r="26" spans="1:10" x14ac:dyDescent="0.15">
      <c r="A26" s="64" t="s">
        <v>82</v>
      </c>
      <c r="B26" s="66">
        <v>35.99</v>
      </c>
      <c r="C26" s="67">
        <f t="shared" si="0"/>
        <v>273.06525037936268</v>
      </c>
      <c r="D26" s="66">
        <v>35.99</v>
      </c>
      <c r="E26" s="67">
        <f t="shared" si="1"/>
        <v>269.63009208678017</v>
      </c>
      <c r="F26" s="66"/>
      <c r="G26" s="67"/>
      <c r="H26" s="62">
        <f>LARGE((C26,E26,G26),1)</f>
        <v>273.06525037936268</v>
      </c>
      <c r="I26" s="63">
        <v>10</v>
      </c>
    </row>
    <row r="27" spans="1:10" x14ac:dyDescent="0.15">
      <c r="A27" s="64" t="s">
        <v>81</v>
      </c>
      <c r="B27" s="66">
        <v>34.880000000000003</v>
      </c>
      <c r="C27" s="67">
        <f t="shared" si="0"/>
        <v>264.64339908952962</v>
      </c>
      <c r="D27" s="66">
        <v>34.880000000000003</v>
      </c>
      <c r="E27" s="67">
        <f t="shared" si="1"/>
        <v>261.31418760730458</v>
      </c>
      <c r="F27" s="66"/>
      <c r="G27" s="67"/>
      <c r="H27" s="62">
        <f>LARGE((C27,E27,G27),1)</f>
        <v>264.64339908952962</v>
      </c>
      <c r="I27" s="63">
        <v>11</v>
      </c>
    </row>
    <row r="28" spans="1:10" x14ac:dyDescent="0.15">
      <c r="A28" s="64" t="s">
        <v>83</v>
      </c>
      <c r="B28" s="66">
        <v>32.79</v>
      </c>
      <c r="C28" s="67">
        <f t="shared" si="0"/>
        <v>248.78603945371771</v>
      </c>
      <c r="D28" s="66">
        <v>32.79</v>
      </c>
      <c r="E28" s="67">
        <f t="shared" si="1"/>
        <v>245.65631340721086</v>
      </c>
      <c r="F28" s="66"/>
      <c r="G28" s="67"/>
      <c r="H28" s="62">
        <f>LARGE((C28,E28,G28),1)</f>
        <v>248.78603945371771</v>
      </c>
      <c r="I28" s="63">
        <v>12</v>
      </c>
    </row>
    <row r="29" spans="1:10" x14ac:dyDescent="0.15">
      <c r="A29" s="64" t="s">
        <v>84</v>
      </c>
      <c r="B29" s="66">
        <v>13.84</v>
      </c>
      <c r="C29" s="67">
        <f t="shared" si="0"/>
        <v>105.00758725341424</v>
      </c>
      <c r="D29" s="66">
        <v>13.84</v>
      </c>
      <c r="E29" s="67">
        <f t="shared" si="1"/>
        <v>103.6865927891369</v>
      </c>
      <c r="F29" s="66"/>
      <c r="G29" s="67"/>
      <c r="H29" s="62">
        <f>LARGE((C29,E29,G29),1)</f>
        <v>105.00758725341424</v>
      </c>
      <c r="I29" s="63">
        <v>13</v>
      </c>
    </row>
    <row r="30" spans="1:10" x14ac:dyDescent="0.15">
      <c r="A30" s="65" t="s">
        <v>75</v>
      </c>
      <c r="B30" s="66"/>
      <c r="C30" s="67">
        <f t="shared" si="0"/>
        <v>0</v>
      </c>
      <c r="D30" s="66"/>
      <c r="E30" s="67">
        <f t="shared" si="1"/>
        <v>0</v>
      </c>
      <c r="F30" s="66"/>
      <c r="G30" s="67"/>
      <c r="H30" s="62">
        <f>LARGE((C30,E30,G30),1)</f>
        <v>0</v>
      </c>
      <c r="I30" s="63" t="s">
        <v>114</v>
      </c>
    </row>
    <row r="31" spans="1:10" x14ac:dyDescent="0.15">
      <c r="A31" s="64" t="s">
        <v>77</v>
      </c>
      <c r="B31" s="66"/>
      <c r="C31" s="67">
        <f t="shared" si="0"/>
        <v>0</v>
      </c>
      <c r="D31" s="66"/>
      <c r="E31" s="67">
        <f t="shared" si="1"/>
        <v>0</v>
      </c>
      <c r="F31" s="66"/>
      <c r="G31" s="67"/>
      <c r="H31" s="62">
        <f>LARGE((C31,E31,G31),1)</f>
        <v>0</v>
      </c>
      <c r="I31" s="63" t="s">
        <v>115</v>
      </c>
    </row>
  </sheetData>
  <mergeCells count="5">
    <mergeCell ref="A1:A7"/>
    <mergeCell ref="B2:F2"/>
    <mergeCell ref="B4:F4"/>
    <mergeCell ref="B6:C6"/>
    <mergeCell ref="B10:C10"/>
  </mergeCells>
  <conditionalFormatting sqref="A31">
    <cfRule type="duplicateValues" dxfId="34" priority="1"/>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5E73-60F9-2642-A497-80671D9850F8}">
  <dimension ref="A1:J32"/>
  <sheetViews>
    <sheetView topLeftCell="A8" workbookViewId="0">
      <selection activeCell="A8" sqref="A1:XFD1048576"/>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210"/>
      <c r="B1" s="56"/>
      <c r="C1" s="56"/>
      <c r="D1" s="56"/>
      <c r="E1" s="56"/>
      <c r="F1" s="56"/>
      <c r="G1" s="56"/>
      <c r="H1" s="56"/>
      <c r="I1" s="32"/>
    </row>
    <row r="2" spans="1:10" ht="15" customHeight="1" x14ac:dyDescent="0.15">
      <c r="A2" s="210"/>
      <c r="B2" s="212" t="s">
        <v>37</v>
      </c>
      <c r="C2" s="212"/>
      <c r="D2" s="212"/>
      <c r="E2" s="212"/>
      <c r="F2" s="212"/>
      <c r="G2" s="56"/>
      <c r="H2" s="56"/>
      <c r="I2" s="32"/>
    </row>
    <row r="3" spans="1:10" ht="15" customHeight="1" x14ac:dyDescent="0.15">
      <c r="A3" s="210"/>
      <c r="B3" s="56"/>
      <c r="C3" s="56"/>
      <c r="D3" s="56"/>
      <c r="E3" s="56"/>
      <c r="F3" s="56"/>
      <c r="G3" s="56"/>
      <c r="H3" s="56"/>
      <c r="I3" s="32"/>
    </row>
    <row r="4" spans="1:10" ht="15" customHeight="1" x14ac:dyDescent="0.15">
      <c r="A4" s="210"/>
      <c r="B4" s="212" t="s">
        <v>32</v>
      </c>
      <c r="C4" s="212"/>
      <c r="D4" s="212"/>
      <c r="E4" s="212"/>
      <c r="F4" s="212"/>
      <c r="G4" s="56"/>
      <c r="H4" s="56"/>
      <c r="I4" s="32"/>
    </row>
    <row r="5" spans="1:10" ht="15" customHeight="1" x14ac:dyDescent="0.15">
      <c r="A5" s="210"/>
      <c r="B5" s="56"/>
      <c r="C5" s="56"/>
      <c r="D5" s="56"/>
      <c r="E5" s="56"/>
      <c r="F5" s="56"/>
      <c r="G5" s="56"/>
      <c r="H5" s="56"/>
      <c r="I5" s="32"/>
    </row>
    <row r="6" spans="1:10" ht="15" customHeight="1" x14ac:dyDescent="0.15">
      <c r="A6" s="210"/>
      <c r="B6" s="211"/>
      <c r="C6" s="211"/>
      <c r="D6" s="56"/>
      <c r="E6" s="56"/>
      <c r="F6" s="56"/>
      <c r="G6" s="56"/>
      <c r="H6" s="56"/>
      <c r="I6" s="32"/>
    </row>
    <row r="7" spans="1:10" ht="15" customHeight="1" x14ac:dyDescent="0.15">
      <c r="A7" s="210"/>
      <c r="B7" s="56"/>
      <c r="C7" s="56"/>
      <c r="D7" s="56"/>
      <c r="E7" s="56"/>
      <c r="F7" s="56"/>
      <c r="G7" s="56"/>
      <c r="H7" s="56"/>
      <c r="I7" s="32"/>
    </row>
    <row r="8" spans="1:10" ht="15" customHeight="1" x14ac:dyDescent="0.15">
      <c r="A8" s="33" t="s">
        <v>10</v>
      </c>
      <c r="B8" s="34" t="s">
        <v>73</v>
      </c>
      <c r="C8" s="34"/>
      <c r="D8" s="34"/>
      <c r="E8" s="34"/>
      <c r="F8" s="55"/>
      <c r="G8" s="55"/>
      <c r="H8" s="55"/>
      <c r="I8" s="32"/>
    </row>
    <row r="9" spans="1:10" ht="15" customHeight="1" x14ac:dyDescent="0.15">
      <c r="A9" s="33" t="s">
        <v>0</v>
      </c>
      <c r="B9" s="34" t="s">
        <v>72</v>
      </c>
      <c r="C9" s="34"/>
      <c r="D9" s="34"/>
      <c r="E9" s="34"/>
      <c r="F9" s="55"/>
      <c r="G9" s="55"/>
      <c r="H9" s="55"/>
      <c r="I9" s="32"/>
    </row>
    <row r="10" spans="1:10" ht="15" customHeight="1" x14ac:dyDescent="0.15">
      <c r="A10" s="33" t="s">
        <v>12</v>
      </c>
      <c r="B10" s="213">
        <v>43507</v>
      </c>
      <c r="C10" s="213"/>
      <c r="D10" s="35"/>
      <c r="E10" s="35"/>
      <c r="F10" s="36"/>
      <c r="G10" s="36"/>
      <c r="H10" s="36"/>
      <c r="I10" s="32"/>
    </row>
    <row r="11" spans="1:10" ht="15" customHeight="1" x14ac:dyDescent="0.15">
      <c r="A11" s="33" t="s">
        <v>31</v>
      </c>
      <c r="B11" s="34" t="s">
        <v>39</v>
      </c>
      <c r="C11" s="35"/>
      <c r="D11" s="56"/>
      <c r="E11" s="56"/>
      <c r="F11" s="56"/>
      <c r="G11" s="56"/>
      <c r="H11" s="56"/>
      <c r="I11" s="32"/>
    </row>
    <row r="12" spans="1:10" ht="15" customHeight="1" x14ac:dyDescent="0.15">
      <c r="A12" s="33" t="s">
        <v>15</v>
      </c>
      <c r="B12" s="55" t="s">
        <v>43</v>
      </c>
      <c r="C12" s="56"/>
      <c r="D12" s="77" t="s">
        <v>87</v>
      </c>
      <c r="E12" s="77"/>
      <c r="F12" s="77" t="s">
        <v>88</v>
      </c>
      <c r="G12" s="78" t="s">
        <v>92</v>
      </c>
      <c r="H12" s="77"/>
      <c r="I12" s="79"/>
      <c r="J12" s="80"/>
    </row>
    <row r="13" spans="1:10" ht="15" customHeight="1" x14ac:dyDescent="0.15">
      <c r="A13" s="55" t="s">
        <v>11</v>
      </c>
      <c r="B13" s="37" t="s">
        <v>68</v>
      </c>
      <c r="C13" s="38"/>
      <c r="D13" s="39" t="s">
        <v>95</v>
      </c>
      <c r="E13" s="38"/>
      <c r="F13" s="39" t="s">
        <v>94</v>
      </c>
      <c r="G13" s="38"/>
      <c r="H13" s="40"/>
      <c r="I13" s="41" t="s">
        <v>22</v>
      </c>
    </row>
    <row r="14" spans="1:10" ht="15" customHeight="1" x14ac:dyDescent="0.15">
      <c r="A14" s="55" t="s">
        <v>14</v>
      </c>
      <c r="B14" s="42">
        <v>0.5</v>
      </c>
      <c r="C14" s="43"/>
      <c r="D14" s="76">
        <v>0.48</v>
      </c>
      <c r="E14" s="43"/>
      <c r="F14" s="44">
        <v>0.5</v>
      </c>
      <c r="G14" s="43"/>
      <c r="H14" s="45" t="s">
        <v>16</v>
      </c>
      <c r="I14" s="46" t="s">
        <v>23</v>
      </c>
    </row>
    <row r="15" spans="1:10" ht="15" customHeight="1" x14ac:dyDescent="0.15">
      <c r="A15" s="55" t="s">
        <v>13</v>
      </c>
      <c r="B15" s="47">
        <v>67.61</v>
      </c>
      <c r="C15" s="48" t="s">
        <v>89</v>
      </c>
      <c r="D15" s="47">
        <v>61.05</v>
      </c>
      <c r="E15" s="48" t="s">
        <v>90</v>
      </c>
      <c r="F15" s="49">
        <v>61.05</v>
      </c>
      <c r="G15" s="48" t="s">
        <v>91</v>
      </c>
      <c r="H15" s="45" t="s">
        <v>17</v>
      </c>
      <c r="I15" s="46" t="s">
        <v>24</v>
      </c>
    </row>
    <row r="16" spans="1:10" ht="15" customHeight="1" x14ac:dyDescent="0.15">
      <c r="A16" s="55"/>
      <c r="B16" s="50" t="s">
        <v>4</v>
      </c>
      <c r="C16" s="51" t="s">
        <v>110</v>
      </c>
      <c r="D16" s="51" t="s">
        <v>4</v>
      </c>
      <c r="E16" s="51" t="s">
        <v>110</v>
      </c>
      <c r="F16" s="51" t="s">
        <v>4</v>
      </c>
      <c r="G16" s="51" t="s">
        <v>110</v>
      </c>
      <c r="H16" s="52" t="s">
        <v>148</v>
      </c>
      <c r="I16" s="53">
        <v>15</v>
      </c>
    </row>
    <row r="17" spans="1:10" ht="15" customHeight="1" x14ac:dyDescent="0.15">
      <c r="A17" s="64" t="s">
        <v>46</v>
      </c>
      <c r="B17" s="96">
        <v>67.61</v>
      </c>
      <c r="C17" s="97">
        <f>B17/B$15*1000*B$14</f>
        <v>500</v>
      </c>
      <c r="D17" s="96"/>
      <c r="E17" s="97">
        <f>D17/D$15*1000*D$14</f>
        <v>0</v>
      </c>
      <c r="F17" s="96">
        <v>67.62</v>
      </c>
      <c r="G17" s="97">
        <f>480+20*(F17-F$15)/(B$15-F$15)</f>
        <v>500.03048780487808</v>
      </c>
      <c r="H17" s="62">
        <f>LARGE((C17,E17,G17),1)</f>
        <v>500.03048780487808</v>
      </c>
      <c r="I17" s="63">
        <v>1</v>
      </c>
      <c r="J17" t="s">
        <v>113</v>
      </c>
    </row>
    <row r="18" spans="1:10" ht="15" customHeight="1" x14ac:dyDescent="0.15">
      <c r="A18" s="64" t="s">
        <v>47</v>
      </c>
      <c r="B18" s="96">
        <v>66.06</v>
      </c>
      <c r="C18" s="97">
        <f>B18/B$15*1000*B$14</f>
        <v>488.53719863925454</v>
      </c>
      <c r="D18" s="96"/>
      <c r="E18" s="97">
        <f>D18/D$15*1000*D$14</f>
        <v>0</v>
      </c>
      <c r="F18" s="96">
        <v>66.06</v>
      </c>
      <c r="G18" s="97">
        <f>480+20*(F18-F$15)/(B$15-F$15)</f>
        <v>495.27439024390247</v>
      </c>
      <c r="H18" s="62">
        <f>LARGE((C18,E18,G18),1)</f>
        <v>495.27439024390247</v>
      </c>
      <c r="I18" s="63">
        <v>2</v>
      </c>
      <c r="J18" t="s">
        <v>113</v>
      </c>
    </row>
    <row r="19" spans="1:10" x14ac:dyDescent="0.15">
      <c r="A19" s="64" t="s">
        <v>49</v>
      </c>
      <c r="B19" s="96">
        <v>65.45</v>
      </c>
      <c r="C19" s="97">
        <f t="shared" ref="C19:C31" si="0">B19/B$15*1000*B$14</f>
        <v>484.02603165212247</v>
      </c>
      <c r="D19" s="96"/>
      <c r="E19" s="97">
        <f t="shared" ref="E19:E31" si="1">D19/D$15*1000*D$14</f>
        <v>0</v>
      </c>
      <c r="F19" s="96">
        <v>65.45</v>
      </c>
      <c r="G19" s="97">
        <f>480+20*(F19-F$15)/(B$15-F$15)</f>
        <v>493.41463414634148</v>
      </c>
      <c r="H19" s="62">
        <f>LARGE((C19,E19,G19),1)</f>
        <v>493.41463414634148</v>
      </c>
      <c r="I19" s="63">
        <v>3</v>
      </c>
      <c r="J19" t="s">
        <v>113</v>
      </c>
    </row>
    <row r="20" spans="1:10" x14ac:dyDescent="0.15">
      <c r="A20" s="64" t="s">
        <v>74</v>
      </c>
      <c r="B20" s="96">
        <v>61.05</v>
      </c>
      <c r="C20" s="97">
        <f>B20/B$15*1000*B$14</f>
        <v>451.48646649903856</v>
      </c>
      <c r="D20" s="96">
        <v>61.05</v>
      </c>
      <c r="E20" s="97">
        <f>D20/D$15*1000*D$14</f>
        <v>480</v>
      </c>
      <c r="F20" s="96"/>
      <c r="G20" s="97"/>
      <c r="H20" s="62">
        <f>LARGE((C20,E20,G20),1)</f>
        <v>480</v>
      </c>
      <c r="I20" s="63">
        <v>4</v>
      </c>
    </row>
    <row r="21" spans="1:10" x14ac:dyDescent="0.15">
      <c r="A21" s="65" t="s">
        <v>75</v>
      </c>
      <c r="B21" s="96">
        <v>57.05</v>
      </c>
      <c r="C21" s="97">
        <f t="shared" si="0"/>
        <v>421.90504363259873</v>
      </c>
      <c r="D21" s="96">
        <v>57.05</v>
      </c>
      <c r="E21" s="97">
        <f>D21/D$15*1000*D$14</f>
        <v>448.55036855036855</v>
      </c>
      <c r="F21" s="96"/>
      <c r="G21" s="97"/>
      <c r="H21" s="62">
        <f>LARGE((C21,E21,G21),1)</f>
        <v>448.55036855036855</v>
      </c>
      <c r="I21" s="63">
        <v>5</v>
      </c>
    </row>
    <row r="22" spans="1:10" x14ac:dyDescent="0.15">
      <c r="A22" s="64" t="s">
        <v>86</v>
      </c>
      <c r="B22" s="96">
        <v>55.43</v>
      </c>
      <c r="C22" s="97">
        <f t="shared" si="0"/>
        <v>409.92456737169056</v>
      </c>
      <c r="D22" s="96">
        <v>55.43</v>
      </c>
      <c r="E22" s="97">
        <f t="shared" si="1"/>
        <v>435.81326781326783</v>
      </c>
      <c r="F22" s="96"/>
      <c r="G22" s="97"/>
      <c r="H22" s="62">
        <f>LARGE((C22,E22,G22),1)</f>
        <v>435.81326781326783</v>
      </c>
      <c r="I22" s="63">
        <v>6</v>
      </c>
    </row>
    <row r="23" spans="1:10" x14ac:dyDescent="0.15">
      <c r="A23" s="64" t="s">
        <v>78</v>
      </c>
      <c r="B23" s="96">
        <v>53.67</v>
      </c>
      <c r="C23" s="97">
        <f t="shared" si="0"/>
        <v>396.90874131045706</v>
      </c>
      <c r="D23" s="96">
        <v>53.67</v>
      </c>
      <c r="E23" s="97">
        <f t="shared" si="1"/>
        <v>421.97542997542996</v>
      </c>
      <c r="F23" s="96"/>
      <c r="G23" s="97"/>
      <c r="H23" s="62">
        <f>LARGE((C23,E23,G23),1)</f>
        <v>421.97542997542996</v>
      </c>
      <c r="I23" s="63">
        <v>7</v>
      </c>
    </row>
    <row r="24" spans="1:10" x14ac:dyDescent="0.15">
      <c r="A24" s="64" t="s">
        <v>79</v>
      </c>
      <c r="B24" s="96">
        <v>52.45</v>
      </c>
      <c r="C24" s="97">
        <f t="shared" si="0"/>
        <v>387.88640733619292</v>
      </c>
      <c r="D24" s="96">
        <v>52.45</v>
      </c>
      <c r="E24" s="97">
        <f t="shared" si="1"/>
        <v>412.38329238329237</v>
      </c>
      <c r="F24" s="96"/>
      <c r="G24" s="97"/>
      <c r="H24" s="62">
        <f>LARGE((C24,E24,G24),1)</f>
        <v>412.38329238329237</v>
      </c>
      <c r="I24" s="63">
        <v>8</v>
      </c>
    </row>
    <row r="25" spans="1:10" x14ac:dyDescent="0.15">
      <c r="A25" s="64" t="s">
        <v>76</v>
      </c>
      <c r="B25" s="96">
        <v>47.77</v>
      </c>
      <c r="C25" s="97">
        <f t="shared" si="0"/>
        <v>353.27614258245825</v>
      </c>
      <c r="D25" s="96">
        <v>47.77</v>
      </c>
      <c r="E25" s="97">
        <f t="shared" si="1"/>
        <v>375.5872235872236</v>
      </c>
      <c r="F25" s="96"/>
      <c r="G25" s="97"/>
      <c r="H25" s="62">
        <f>LARGE((C25,E25,G25),1)</f>
        <v>375.5872235872236</v>
      </c>
      <c r="I25" s="63">
        <v>9</v>
      </c>
    </row>
    <row r="26" spans="1:10" x14ac:dyDescent="0.15">
      <c r="A26" s="64" t="s">
        <v>81</v>
      </c>
      <c r="B26" s="96">
        <v>43.87</v>
      </c>
      <c r="C26" s="97">
        <f t="shared" si="0"/>
        <v>324.43425528767932</v>
      </c>
      <c r="D26" s="96">
        <v>43.87</v>
      </c>
      <c r="E26" s="97">
        <f t="shared" si="1"/>
        <v>344.92383292383289</v>
      </c>
      <c r="F26" s="96"/>
      <c r="G26" s="97"/>
      <c r="H26" s="62">
        <f>LARGE((C26,E26,G26),1)</f>
        <v>344.92383292383289</v>
      </c>
      <c r="I26" s="63">
        <v>10</v>
      </c>
    </row>
    <row r="27" spans="1:10" x14ac:dyDescent="0.15">
      <c r="A27" s="64" t="s">
        <v>80</v>
      </c>
      <c r="B27" s="96">
        <v>43.14</v>
      </c>
      <c r="C27" s="97">
        <f t="shared" si="0"/>
        <v>319.03564561455403</v>
      </c>
      <c r="D27" s="96">
        <v>43.14</v>
      </c>
      <c r="E27" s="97">
        <f t="shared" si="1"/>
        <v>339.18427518427518</v>
      </c>
      <c r="F27" s="96"/>
      <c r="G27" s="97"/>
      <c r="H27" s="62">
        <f>LARGE((C27,E27,G27),1)</f>
        <v>339.18427518427518</v>
      </c>
      <c r="I27" s="63">
        <v>11</v>
      </c>
    </row>
    <row r="28" spans="1:10" x14ac:dyDescent="0.15">
      <c r="A28" s="64" t="s">
        <v>82</v>
      </c>
      <c r="B28" s="96">
        <v>40.22</v>
      </c>
      <c r="C28" s="97">
        <f t="shared" si="0"/>
        <v>297.44120692205297</v>
      </c>
      <c r="D28" s="96">
        <v>40.22</v>
      </c>
      <c r="E28" s="97">
        <f t="shared" si="1"/>
        <v>316.22604422604428</v>
      </c>
      <c r="F28" s="96"/>
      <c r="G28" s="97"/>
      <c r="H28" s="62">
        <f>LARGE((C28,E28,G28),1)</f>
        <v>316.22604422604428</v>
      </c>
      <c r="I28" s="63">
        <v>12</v>
      </c>
    </row>
    <row r="29" spans="1:10" x14ac:dyDescent="0.15">
      <c r="A29" s="64" t="s">
        <v>83</v>
      </c>
      <c r="B29" s="96">
        <v>35.590000000000003</v>
      </c>
      <c r="C29" s="97">
        <f t="shared" si="0"/>
        <v>263.20070995414886</v>
      </c>
      <c r="D29" s="96">
        <v>35.590000000000003</v>
      </c>
      <c r="E29" s="97">
        <f t="shared" si="1"/>
        <v>279.82309582309585</v>
      </c>
      <c r="F29" s="96"/>
      <c r="G29" s="97"/>
      <c r="H29" s="62">
        <f>LARGE((C29,E29,G29),1)</f>
        <v>279.82309582309585</v>
      </c>
      <c r="I29" s="63">
        <v>13</v>
      </c>
    </row>
    <row r="30" spans="1:10" x14ac:dyDescent="0.15">
      <c r="A30" s="64" t="s">
        <v>84</v>
      </c>
      <c r="B30" s="96">
        <v>18.079999999999998</v>
      </c>
      <c r="C30" s="97">
        <f t="shared" si="0"/>
        <v>133.70803135630823</v>
      </c>
      <c r="D30" s="96">
        <v>18.079999999999998</v>
      </c>
      <c r="E30" s="97">
        <f t="shared" si="1"/>
        <v>142.15233415233411</v>
      </c>
      <c r="F30" s="96"/>
      <c r="G30" s="97"/>
      <c r="H30" s="62">
        <f>LARGE((C30,E30,G30),1)</f>
        <v>142.15233415233411</v>
      </c>
      <c r="I30" s="63">
        <v>14</v>
      </c>
    </row>
    <row r="31" spans="1:10" x14ac:dyDescent="0.15">
      <c r="A31" s="64" t="s">
        <v>77</v>
      </c>
      <c r="B31" s="96"/>
      <c r="C31" s="97">
        <f t="shared" si="0"/>
        <v>0</v>
      </c>
      <c r="D31" s="96"/>
      <c r="E31" s="97">
        <f t="shared" si="1"/>
        <v>0</v>
      </c>
      <c r="F31" s="96"/>
      <c r="G31" s="97"/>
      <c r="H31" s="62">
        <f>LARGE((C31,E31,G31),1)</f>
        <v>0</v>
      </c>
      <c r="I31" s="63" t="s">
        <v>115</v>
      </c>
    </row>
    <row r="32" spans="1:10" x14ac:dyDescent="0.15">
      <c r="C32"/>
    </row>
  </sheetData>
  <mergeCells count="5">
    <mergeCell ref="A1:A7"/>
    <mergeCell ref="B2:F2"/>
    <mergeCell ref="B4:F4"/>
    <mergeCell ref="B6:C6"/>
    <mergeCell ref="B10:C10"/>
  </mergeCells>
  <conditionalFormatting sqref="A31">
    <cfRule type="duplicateValues" dxfId="33" priority="1"/>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27142-44B7-3145-ADC0-D186C80642B5}">
  <dimension ref="A1:I32"/>
  <sheetViews>
    <sheetView workbookViewId="0">
      <selection activeCell="N43" sqref="N43"/>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10"/>
      <c r="B1" s="56"/>
      <c r="C1" s="56"/>
      <c r="D1" s="56"/>
      <c r="E1" s="56"/>
      <c r="F1" s="56"/>
      <c r="G1" s="56"/>
      <c r="H1" s="56"/>
      <c r="I1" s="32"/>
    </row>
    <row r="2" spans="1:9" ht="15" customHeight="1" x14ac:dyDescent="0.15">
      <c r="A2" s="210"/>
      <c r="B2" s="212" t="s">
        <v>37</v>
      </c>
      <c r="C2" s="212"/>
      <c r="D2" s="212"/>
      <c r="E2" s="212"/>
      <c r="F2" s="212"/>
      <c r="G2" s="56"/>
      <c r="H2" s="56"/>
      <c r="I2" s="32"/>
    </row>
    <row r="3" spans="1:9" ht="15" customHeight="1" x14ac:dyDescent="0.15">
      <c r="A3" s="210"/>
      <c r="B3" s="56"/>
      <c r="C3" s="56"/>
      <c r="D3" s="56"/>
      <c r="E3" s="56"/>
      <c r="F3" s="56"/>
      <c r="G3" s="56"/>
      <c r="H3" s="56"/>
      <c r="I3" s="32"/>
    </row>
    <row r="4" spans="1:9" ht="15" customHeight="1" x14ac:dyDescent="0.15">
      <c r="A4" s="210"/>
      <c r="B4" s="212" t="s">
        <v>32</v>
      </c>
      <c r="C4" s="212"/>
      <c r="D4" s="212"/>
      <c r="E4" s="212"/>
      <c r="F4" s="212"/>
      <c r="G4" s="56"/>
      <c r="H4" s="56"/>
      <c r="I4" s="32"/>
    </row>
    <row r="5" spans="1:9" ht="15" customHeight="1" x14ac:dyDescent="0.15">
      <c r="A5" s="210"/>
      <c r="B5" s="56"/>
      <c r="C5" s="56"/>
      <c r="D5" s="56"/>
      <c r="E5" s="56"/>
      <c r="F5" s="56"/>
      <c r="G5" s="56"/>
      <c r="H5" s="56"/>
      <c r="I5" s="32"/>
    </row>
    <row r="6" spans="1:9" ht="15" customHeight="1" x14ac:dyDescent="0.15">
      <c r="A6" s="210"/>
      <c r="B6" s="211"/>
      <c r="C6" s="211"/>
      <c r="D6" s="56"/>
      <c r="E6" s="56"/>
      <c r="F6" s="56"/>
      <c r="G6" s="56"/>
      <c r="H6" s="56"/>
      <c r="I6" s="32"/>
    </row>
    <row r="7" spans="1:9" ht="15" customHeight="1" x14ac:dyDescent="0.15">
      <c r="A7" s="210"/>
      <c r="B7" s="56"/>
      <c r="C7" s="56"/>
      <c r="D7" s="56"/>
      <c r="E7" s="56"/>
      <c r="F7" s="56"/>
      <c r="G7" s="56"/>
      <c r="H7" s="56"/>
      <c r="I7" s="32"/>
    </row>
    <row r="8" spans="1:9" ht="15" customHeight="1" x14ac:dyDescent="0.15">
      <c r="A8" s="33" t="s">
        <v>10</v>
      </c>
      <c r="B8" s="34" t="s">
        <v>67</v>
      </c>
      <c r="C8" s="34"/>
      <c r="D8" s="34"/>
      <c r="E8" s="34"/>
      <c r="F8" s="55"/>
      <c r="G8" s="55"/>
      <c r="H8" s="55"/>
      <c r="I8" s="32"/>
    </row>
    <row r="9" spans="1:9" ht="15" customHeight="1" x14ac:dyDescent="0.15">
      <c r="A9" s="33" t="s">
        <v>0</v>
      </c>
      <c r="B9" s="34" t="s">
        <v>118</v>
      </c>
      <c r="C9" s="34"/>
      <c r="D9" s="34"/>
      <c r="E9" s="34"/>
      <c r="F9" s="55"/>
      <c r="G9" s="55"/>
      <c r="H9" s="55"/>
      <c r="I9" s="32"/>
    </row>
    <row r="10" spans="1:9" ht="15" customHeight="1" x14ac:dyDescent="0.15">
      <c r="A10" s="33" t="s">
        <v>12</v>
      </c>
      <c r="B10" s="213">
        <v>43503</v>
      </c>
      <c r="C10" s="213"/>
      <c r="D10" s="35"/>
      <c r="E10" s="35"/>
      <c r="F10" s="36"/>
      <c r="G10" s="36"/>
      <c r="H10" s="36"/>
      <c r="I10" s="32"/>
    </row>
    <row r="11" spans="1:9" ht="15" customHeight="1" x14ac:dyDescent="0.15">
      <c r="A11" s="33" t="s">
        <v>31</v>
      </c>
      <c r="B11" s="34" t="s">
        <v>39</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39" t="s">
        <v>69</v>
      </c>
      <c r="E13" s="38"/>
      <c r="F13" s="39" t="s">
        <v>70</v>
      </c>
      <c r="G13" s="38"/>
      <c r="H13" s="40"/>
      <c r="I13" s="41" t="s">
        <v>22</v>
      </c>
    </row>
    <row r="14" spans="1:9" ht="15" customHeight="1" x14ac:dyDescent="0.15">
      <c r="A14" s="55" t="s">
        <v>14</v>
      </c>
      <c r="B14" s="42">
        <v>1.25</v>
      </c>
      <c r="C14" s="43"/>
      <c r="D14" s="76">
        <v>1.2749999999999999</v>
      </c>
      <c r="E14" s="43"/>
      <c r="F14" s="44">
        <v>1.3</v>
      </c>
      <c r="G14" s="43"/>
      <c r="H14" s="45" t="s">
        <v>16</v>
      </c>
      <c r="I14" s="46" t="s">
        <v>23</v>
      </c>
    </row>
    <row r="15" spans="1:9" ht="15" customHeight="1" x14ac:dyDescent="0.15">
      <c r="A15" s="55" t="s">
        <v>13</v>
      </c>
      <c r="B15" s="47">
        <v>72.540000000000006</v>
      </c>
      <c r="C15" s="48"/>
      <c r="D15" s="47">
        <v>1</v>
      </c>
      <c r="E15" s="48"/>
      <c r="F15" s="49">
        <v>1</v>
      </c>
      <c r="G15" s="48"/>
      <c r="H15" s="45" t="s">
        <v>17</v>
      </c>
      <c r="I15" s="46" t="s">
        <v>24</v>
      </c>
    </row>
    <row r="16" spans="1:9" ht="15" customHeight="1" x14ac:dyDescent="0.15">
      <c r="A16" s="55"/>
      <c r="B16" s="50" t="s">
        <v>4</v>
      </c>
      <c r="C16" s="51" t="s">
        <v>3</v>
      </c>
      <c r="D16" s="51" t="s">
        <v>4</v>
      </c>
      <c r="E16" s="51" t="s">
        <v>3</v>
      </c>
      <c r="F16" s="51" t="s">
        <v>4</v>
      </c>
      <c r="G16" s="51" t="s">
        <v>3</v>
      </c>
      <c r="H16" s="52" t="s">
        <v>3</v>
      </c>
      <c r="I16" s="53">
        <v>59</v>
      </c>
    </row>
    <row r="17" spans="1:9" ht="15" customHeight="1" x14ac:dyDescent="0.15">
      <c r="A17" s="64" t="s">
        <v>45</v>
      </c>
      <c r="B17" s="66">
        <v>29.39</v>
      </c>
      <c r="C17" s="67">
        <f>B17/B$15*1000*B$14</f>
        <v>506.4447201543976</v>
      </c>
      <c r="D17" s="66"/>
      <c r="E17" s="67">
        <f>D17/D$15*1000*D$14</f>
        <v>0</v>
      </c>
      <c r="F17" s="66"/>
      <c r="G17" s="67">
        <f>F17/F$15*1000*F$14</f>
        <v>0</v>
      </c>
      <c r="H17" s="62">
        <f>LARGE((C17,E17,G17),1)</f>
        <v>506.4447201543976</v>
      </c>
      <c r="I17" s="63">
        <v>41</v>
      </c>
    </row>
    <row r="18" spans="1:9" ht="15" customHeight="1" x14ac:dyDescent="0.15">
      <c r="A18" s="64" t="s">
        <v>44</v>
      </c>
      <c r="B18" s="66">
        <v>9.19</v>
      </c>
      <c r="C18" s="67">
        <f>B18/B$15*1000*B$14</f>
        <v>158.36090432864623</v>
      </c>
      <c r="D18" s="66">
        <v>0</v>
      </c>
      <c r="E18" s="67">
        <f>D18/D$15*1000*D$14</f>
        <v>0</v>
      </c>
      <c r="F18" s="66">
        <v>0</v>
      </c>
      <c r="G18" s="67">
        <f>F18/F$15*1000*F$14</f>
        <v>0</v>
      </c>
      <c r="H18" s="62">
        <f>LARGE((C18,E18,G18),1)</f>
        <v>158.36090432864623</v>
      </c>
      <c r="I18" s="63">
        <v>52</v>
      </c>
    </row>
    <row r="19" spans="1:9" x14ac:dyDescent="0.15">
      <c r="A19" s="65"/>
      <c r="B19" s="66"/>
      <c r="C19" s="67"/>
      <c r="D19" s="66"/>
      <c r="E19" s="67"/>
      <c r="F19" s="66"/>
      <c r="G19" s="67"/>
      <c r="H19" s="62"/>
      <c r="I19" s="63"/>
    </row>
    <row r="20" spans="1:9" x14ac:dyDescent="0.15">
      <c r="A20" s="64"/>
      <c r="B20" s="66"/>
      <c r="C20" s="67"/>
      <c r="D20" s="66"/>
      <c r="E20" s="67"/>
      <c r="F20" s="66"/>
      <c r="G20" s="67"/>
      <c r="H20" s="62"/>
      <c r="I20" s="63"/>
    </row>
    <row r="21" spans="1:9" x14ac:dyDescent="0.15">
      <c r="A21" s="64"/>
      <c r="B21" s="66"/>
      <c r="C21" s="67"/>
      <c r="D21" s="66"/>
      <c r="E21" s="67"/>
      <c r="F21" s="66"/>
      <c r="G21" s="67"/>
      <c r="H21" s="62"/>
      <c r="I21" s="63"/>
    </row>
    <row r="22" spans="1:9" x14ac:dyDescent="0.15">
      <c r="A22" s="64"/>
      <c r="B22" s="66"/>
      <c r="C22" s="67"/>
      <c r="D22" s="66"/>
      <c r="E22" s="67"/>
      <c r="F22" s="66"/>
      <c r="G22" s="67"/>
      <c r="H22" s="62"/>
      <c r="I22" s="63"/>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sheetData>
  <sortState xmlns:xlrd2="http://schemas.microsoft.com/office/spreadsheetml/2017/richdata2" ref="A17:I18">
    <sortCondition ref="I17:I18"/>
  </sortState>
  <mergeCells count="5">
    <mergeCell ref="A1:A7"/>
    <mergeCell ref="B2:F2"/>
    <mergeCell ref="B4:F4"/>
    <mergeCell ref="B6:C6"/>
    <mergeCell ref="B10:C10"/>
  </mergeCells>
  <conditionalFormatting sqref="A20">
    <cfRule type="duplicateValues" dxfId="32" priority="2"/>
  </conditionalFormatting>
  <conditionalFormatting sqref="A22">
    <cfRule type="duplicateValues" dxfId="31" priority="1"/>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F5EBC-39E8-6741-8884-EB43AFE1E95E}">
  <dimension ref="A1:I32"/>
  <sheetViews>
    <sheetView workbookViewId="0">
      <selection sqref="A1:XFD1048576"/>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10"/>
      <c r="B1" s="56"/>
      <c r="C1" s="56"/>
      <c r="D1" s="56"/>
      <c r="E1" s="56"/>
      <c r="F1" s="56"/>
      <c r="G1" s="56"/>
      <c r="H1" s="56"/>
      <c r="I1" s="32"/>
    </row>
    <row r="2" spans="1:9" ht="15" customHeight="1" x14ac:dyDescent="0.15">
      <c r="A2" s="210"/>
      <c r="B2" s="212" t="s">
        <v>37</v>
      </c>
      <c r="C2" s="212"/>
      <c r="D2" s="212"/>
      <c r="E2" s="212"/>
      <c r="F2" s="212"/>
      <c r="G2" s="56"/>
      <c r="H2" s="56"/>
      <c r="I2" s="32"/>
    </row>
    <row r="3" spans="1:9" ht="15" customHeight="1" x14ac:dyDescent="0.15">
      <c r="A3" s="210"/>
      <c r="B3" s="56"/>
      <c r="C3" s="56"/>
      <c r="D3" s="56"/>
      <c r="E3" s="56"/>
      <c r="F3" s="56"/>
      <c r="G3" s="56"/>
      <c r="H3" s="56"/>
      <c r="I3" s="32"/>
    </row>
    <row r="4" spans="1:9" ht="15" customHeight="1" x14ac:dyDescent="0.15">
      <c r="A4" s="210"/>
      <c r="B4" s="212" t="s">
        <v>32</v>
      </c>
      <c r="C4" s="212"/>
      <c r="D4" s="212"/>
      <c r="E4" s="212"/>
      <c r="F4" s="212"/>
      <c r="G4" s="56"/>
      <c r="H4" s="56"/>
      <c r="I4" s="32"/>
    </row>
    <row r="5" spans="1:9" ht="15" customHeight="1" x14ac:dyDescent="0.15">
      <c r="A5" s="210"/>
      <c r="B5" s="56"/>
      <c r="C5" s="56"/>
      <c r="D5" s="56"/>
      <c r="E5" s="56"/>
      <c r="F5" s="56"/>
      <c r="G5" s="56"/>
      <c r="H5" s="56"/>
      <c r="I5" s="32"/>
    </row>
    <row r="6" spans="1:9" ht="15" customHeight="1" x14ac:dyDescent="0.15">
      <c r="A6" s="210"/>
      <c r="B6" s="211"/>
      <c r="C6" s="211"/>
      <c r="D6" s="56"/>
      <c r="E6" s="56"/>
      <c r="F6" s="56"/>
      <c r="G6" s="56"/>
      <c r="H6" s="56"/>
      <c r="I6" s="32"/>
    </row>
    <row r="7" spans="1:9" ht="15" customHeight="1" x14ac:dyDescent="0.15">
      <c r="A7" s="210"/>
      <c r="B7" s="56"/>
      <c r="C7" s="56"/>
      <c r="D7" s="56"/>
      <c r="E7" s="56"/>
      <c r="F7" s="56"/>
      <c r="G7" s="56"/>
      <c r="H7" s="56"/>
      <c r="I7" s="32"/>
    </row>
    <row r="8" spans="1:9" ht="15" customHeight="1" x14ac:dyDescent="0.15">
      <c r="A8" s="33" t="s">
        <v>10</v>
      </c>
      <c r="B8" s="34" t="s">
        <v>67</v>
      </c>
      <c r="C8" s="34"/>
      <c r="D8" s="34"/>
      <c r="E8" s="34"/>
      <c r="F8" s="55"/>
      <c r="G8" s="55"/>
      <c r="H8" s="55"/>
      <c r="I8" s="32"/>
    </row>
    <row r="9" spans="1:9" ht="15" customHeight="1" x14ac:dyDescent="0.15">
      <c r="A9" s="33" t="s">
        <v>0</v>
      </c>
      <c r="B9" s="34" t="s">
        <v>118</v>
      </c>
      <c r="C9" s="34"/>
      <c r="D9" s="34"/>
      <c r="E9" s="34"/>
      <c r="F9" s="55"/>
      <c r="G9" s="55"/>
      <c r="H9" s="55"/>
      <c r="I9" s="32"/>
    </row>
    <row r="10" spans="1:9" ht="15" customHeight="1" x14ac:dyDescent="0.15">
      <c r="A10" s="33" t="s">
        <v>12</v>
      </c>
      <c r="B10" s="213">
        <v>43504</v>
      </c>
      <c r="C10" s="213"/>
      <c r="D10" s="35"/>
      <c r="E10" s="35"/>
      <c r="F10" s="36"/>
      <c r="G10" s="36"/>
      <c r="H10" s="36"/>
      <c r="I10" s="32"/>
    </row>
    <row r="11" spans="1:9" ht="15" customHeight="1" x14ac:dyDescent="0.15">
      <c r="A11" s="33" t="s">
        <v>31</v>
      </c>
      <c r="B11" s="34" t="s">
        <v>71</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39" t="s">
        <v>69</v>
      </c>
      <c r="E13" s="38"/>
      <c r="F13" s="39" t="s">
        <v>117</v>
      </c>
      <c r="G13" s="38"/>
      <c r="H13" s="40"/>
      <c r="I13" s="41" t="s">
        <v>22</v>
      </c>
    </row>
    <row r="14" spans="1:9" ht="15" customHeight="1" x14ac:dyDescent="0.15">
      <c r="A14" s="55" t="s">
        <v>14</v>
      </c>
      <c r="B14" s="42">
        <v>1.25</v>
      </c>
      <c r="C14" s="43"/>
      <c r="D14" s="76">
        <v>1.2749999999999999</v>
      </c>
      <c r="E14" s="43"/>
      <c r="F14" s="44">
        <v>1.3</v>
      </c>
      <c r="G14" s="43"/>
      <c r="H14" s="45" t="s">
        <v>16</v>
      </c>
      <c r="I14" s="46" t="s">
        <v>23</v>
      </c>
    </row>
    <row r="15" spans="1:9" ht="15" customHeight="1" x14ac:dyDescent="0.15">
      <c r="A15" s="55" t="s">
        <v>13</v>
      </c>
      <c r="B15" s="47">
        <v>30</v>
      </c>
      <c r="C15" s="48"/>
      <c r="D15" s="47">
        <v>30</v>
      </c>
      <c r="E15" s="48"/>
      <c r="F15" s="49">
        <v>30</v>
      </c>
      <c r="G15" s="48"/>
      <c r="H15" s="45" t="s">
        <v>17</v>
      </c>
      <c r="I15" s="46" t="s">
        <v>24</v>
      </c>
    </row>
    <row r="16" spans="1:9" ht="15" customHeight="1" x14ac:dyDescent="0.15">
      <c r="A16" s="55"/>
      <c r="B16" s="50" t="s">
        <v>4</v>
      </c>
      <c r="C16" s="51" t="s">
        <v>3</v>
      </c>
      <c r="D16" s="51" t="s">
        <v>4</v>
      </c>
      <c r="E16" s="51" t="s">
        <v>3</v>
      </c>
      <c r="F16" s="51" t="s">
        <v>4</v>
      </c>
      <c r="G16" s="51" t="s">
        <v>3</v>
      </c>
      <c r="H16" s="52" t="s">
        <v>3</v>
      </c>
      <c r="I16" s="53">
        <v>55</v>
      </c>
    </row>
    <row r="17" spans="1:9" ht="15" customHeight="1" x14ac:dyDescent="0.15">
      <c r="A17" s="64" t="s">
        <v>44</v>
      </c>
      <c r="B17" s="66">
        <v>12.48</v>
      </c>
      <c r="C17" s="67">
        <f>B17/B$15*1000*B$14</f>
        <v>520.00000000000011</v>
      </c>
      <c r="D17" s="66"/>
      <c r="E17" s="67">
        <f>D17/D$15*1000*D$14</f>
        <v>0</v>
      </c>
      <c r="F17" s="66"/>
      <c r="G17" s="67">
        <f>F17/F$15*1000*F$14</f>
        <v>0</v>
      </c>
      <c r="H17" s="62">
        <f>LARGE((C17,E17,G17),1)</f>
        <v>520.00000000000011</v>
      </c>
      <c r="I17" s="63">
        <v>32</v>
      </c>
    </row>
    <row r="18" spans="1:9" ht="15" customHeight="1" x14ac:dyDescent="0.15">
      <c r="A18" s="64" t="s">
        <v>45</v>
      </c>
      <c r="B18" s="66">
        <v>2</v>
      </c>
      <c r="C18" s="67">
        <f>B18/B$15*1000*B$14</f>
        <v>83.333333333333343</v>
      </c>
      <c r="D18" s="66"/>
      <c r="E18" s="67">
        <f>D18/D$15*1000*D$14</f>
        <v>0</v>
      </c>
      <c r="F18" s="66"/>
      <c r="G18" s="67">
        <f>F18/F$15*1000*F$14</f>
        <v>0</v>
      </c>
      <c r="H18" s="62">
        <f>LARGE((C18,E18,G18),1)</f>
        <v>83.333333333333343</v>
      </c>
      <c r="I18" s="63">
        <v>45</v>
      </c>
    </row>
    <row r="19" spans="1:9" x14ac:dyDescent="0.15">
      <c r="A19" s="65"/>
      <c r="B19" s="66"/>
      <c r="C19" s="67"/>
      <c r="D19" s="66"/>
      <c r="E19" s="67"/>
      <c r="F19" s="66"/>
      <c r="G19" s="67"/>
      <c r="H19" s="62"/>
      <c r="I19" s="63"/>
    </row>
    <row r="20" spans="1:9" x14ac:dyDescent="0.15">
      <c r="A20" s="64"/>
      <c r="B20" s="66"/>
      <c r="C20" s="67"/>
      <c r="D20" s="66"/>
      <c r="E20" s="67"/>
      <c r="F20" s="66"/>
      <c r="G20" s="67"/>
      <c r="H20" s="62"/>
      <c r="I20" s="63"/>
    </row>
    <row r="21" spans="1:9" x14ac:dyDescent="0.15">
      <c r="A21" s="64"/>
      <c r="B21" s="66"/>
      <c r="C21" s="67"/>
      <c r="D21" s="66"/>
      <c r="E21" s="67"/>
      <c r="F21" s="66"/>
      <c r="G21" s="67"/>
      <c r="H21" s="62"/>
      <c r="I21" s="63"/>
    </row>
    <row r="22" spans="1:9" x14ac:dyDescent="0.15">
      <c r="A22" s="64"/>
      <c r="B22" s="66"/>
      <c r="C22" s="67"/>
      <c r="D22" s="66"/>
      <c r="E22" s="67"/>
      <c r="F22" s="66"/>
      <c r="G22" s="67"/>
      <c r="H22" s="62"/>
      <c r="I22" s="63"/>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sheetData>
  <sortState xmlns:xlrd2="http://schemas.microsoft.com/office/spreadsheetml/2017/richdata2" ref="A17:I18">
    <sortCondition ref="I17:I18"/>
  </sortState>
  <mergeCells count="5">
    <mergeCell ref="A1:A7"/>
    <mergeCell ref="B2:F2"/>
    <mergeCell ref="B4:F4"/>
    <mergeCell ref="B6:C6"/>
    <mergeCell ref="B10:C10"/>
  </mergeCells>
  <conditionalFormatting sqref="A20">
    <cfRule type="duplicateValues" dxfId="30" priority="2"/>
  </conditionalFormatting>
  <conditionalFormatting sqref="A22">
    <cfRule type="duplicateValues" dxfId="29" priority="1"/>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0AF1D-785C-E44A-972A-9E8304DE737E}">
  <dimension ref="A1:I51"/>
  <sheetViews>
    <sheetView workbookViewId="0">
      <selection activeCell="A17" sqref="A17"/>
    </sheetView>
  </sheetViews>
  <sheetFormatPr baseColWidth="10" defaultColWidth="10.6640625" defaultRowHeight="14" x14ac:dyDescent="0.15"/>
  <cols>
    <col min="1" max="1" width="20.5" style="117" customWidth="1"/>
    <col min="2" max="7" width="10.5" style="117" customWidth="1"/>
    <col min="8" max="8" width="8.6640625" style="117" customWidth="1"/>
    <col min="9" max="9" width="9.1640625" style="117" customWidth="1"/>
    <col min="10" max="12" width="10.6640625" style="117"/>
    <col min="13" max="13" width="24.6640625" style="117" customWidth="1"/>
    <col min="14" max="16384" width="10.6640625" style="117"/>
  </cols>
  <sheetData>
    <row r="1" spans="1:9" ht="15" customHeight="1" x14ac:dyDescent="0.15">
      <c r="A1" s="214"/>
      <c r="B1" s="115"/>
      <c r="C1" s="115"/>
      <c r="D1" s="115"/>
      <c r="E1" s="115"/>
      <c r="F1" s="115"/>
      <c r="G1" s="115"/>
      <c r="H1" s="115"/>
      <c r="I1" s="116"/>
    </row>
    <row r="2" spans="1:9" ht="15" customHeight="1" x14ac:dyDescent="0.15">
      <c r="A2" s="214"/>
      <c r="B2" s="215" t="s">
        <v>37</v>
      </c>
      <c r="C2" s="215"/>
      <c r="D2" s="215"/>
      <c r="E2" s="115"/>
      <c r="F2" s="115"/>
      <c r="G2" s="115"/>
      <c r="H2" s="115"/>
      <c r="I2" s="116"/>
    </row>
    <row r="3" spans="1:9" ht="15" customHeight="1" x14ac:dyDescent="0.15">
      <c r="A3" s="214"/>
      <c r="B3" s="115"/>
      <c r="C3" s="115"/>
      <c r="D3" s="115"/>
      <c r="E3" s="115"/>
      <c r="F3" s="115"/>
      <c r="G3" s="115"/>
      <c r="H3" s="115"/>
      <c r="I3" s="116"/>
    </row>
    <row r="4" spans="1:9" ht="15" customHeight="1" x14ac:dyDescent="0.15">
      <c r="A4" s="214"/>
      <c r="B4" s="215" t="s">
        <v>129</v>
      </c>
      <c r="C4" s="215"/>
      <c r="D4" s="215"/>
      <c r="E4" s="115"/>
      <c r="F4" s="115"/>
      <c r="G4" s="115"/>
      <c r="H4" s="115"/>
      <c r="I4" s="116"/>
    </row>
    <row r="5" spans="1:9" ht="15" customHeight="1" x14ac:dyDescent="0.15">
      <c r="A5" s="214"/>
      <c r="B5" s="115"/>
      <c r="C5" s="115"/>
      <c r="D5" s="115"/>
      <c r="E5" s="115"/>
      <c r="F5" s="115"/>
      <c r="G5" s="115"/>
      <c r="H5" s="115"/>
      <c r="I5" s="116"/>
    </row>
    <row r="6" spans="1:9" ht="15" customHeight="1" x14ac:dyDescent="0.15">
      <c r="A6" s="214"/>
      <c r="B6" s="118"/>
      <c r="C6" s="115"/>
      <c r="D6" s="115"/>
      <c r="E6" s="115"/>
      <c r="F6" s="115"/>
      <c r="G6" s="115"/>
      <c r="H6" s="115"/>
      <c r="I6" s="116"/>
    </row>
    <row r="7" spans="1:9" ht="15" customHeight="1" x14ac:dyDescent="0.15">
      <c r="A7" s="214"/>
      <c r="B7" s="115"/>
      <c r="C7" s="115"/>
      <c r="D7" s="115"/>
      <c r="E7" s="115"/>
      <c r="F7" s="115"/>
      <c r="G7" s="115"/>
      <c r="H7" s="115"/>
      <c r="I7" s="116"/>
    </row>
    <row r="8" spans="1:9" ht="15" customHeight="1" x14ac:dyDescent="0.15">
      <c r="A8" s="119" t="s">
        <v>10</v>
      </c>
      <c r="B8" s="120" t="s">
        <v>130</v>
      </c>
      <c r="C8" s="120"/>
      <c r="D8" s="114"/>
      <c r="E8" s="114"/>
      <c r="F8" s="114"/>
      <c r="G8" s="114"/>
      <c r="H8" s="114"/>
      <c r="I8" s="116"/>
    </row>
    <row r="9" spans="1:9" ht="15" customHeight="1" x14ac:dyDescent="0.15">
      <c r="A9" s="119" t="s">
        <v>0</v>
      </c>
      <c r="B9" s="120" t="s">
        <v>127</v>
      </c>
      <c r="C9" s="120"/>
      <c r="D9" s="114"/>
      <c r="E9" s="114"/>
      <c r="F9" s="114"/>
      <c r="G9" s="114"/>
      <c r="H9" s="114"/>
      <c r="I9" s="116"/>
    </row>
    <row r="10" spans="1:9" ht="15" customHeight="1" x14ac:dyDescent="0.15">
      <c r="A10" s="119" t="s">
        <v>12</v>
      </c>
      <c r="B10" s="121">
        <v>43514</v>
      </c>
      <c r="C10" s="122"/>
      <c r="D10" s="123"/>
      <c r="E10" s="123"/>
      <c r="F10" s="123"/>
      <c r="G10" s="123"/>
      <c r="H10" s="123"/>
      <c r="I10" s="116"/>
    </row>
    <row r="11" spans="1:9" ht="15" customHeight="1" x14ac:dyDescent="0.15">
      <c r="A11" s="119" t="s">
        <v>31</v>
      </c>
      <c r="B11" s="120" t="s">
        <v>128</v>
      </c>
      <c r="C11" s="115"/>
      <c r="D11" s="115"/>
      <c r="E11" s="115"/>
      <c r="F11" s="115"/>
      <c r="G11" s="115"/>
      <c r="H11" s="115"/>
      <c r="I11" s="116"/>
    </row>
    <row r="12" spans="1:9" ht="15" customHeight="1" x14ac:dyDescent="0.15">
      <c r="A12" s="119" t="s">
        <v>15</v>
      </c>
      <c r="B12" s="114" t="s">
        <v>43</v>
      </c>
      <c r="C12" s="115"/>
      <c r="D12" s="115"/>
      <c r="E12" s="115"/>
      <c r="F12" s="115"/>
      <c r="G12" s="115"/>
      <c r="H12" s="115"/>
      <c r="I12" s="116"/>
    </row>
    <row r="13" spans="1:9" ht="15" customHeight="1" x14ac:dyDescent="0.15">
      <c r="A13" s="114" t="s">
        <v>11</v>
      </c>
      <c r="B13" s="124" t="s">
        <v>131</v>
      </c>
      <c r="C13" s="124" t="s">
        <v>132</v>
      </c>
      <c r="D13" s="124" t="s">
        <v>1</v>
      </c>
      <c r="E13" s="145"/>
      <c r="F13" s="145"/>
      <c r="G13" s="145"/>
      <c r="H13" s="125"/>
      <c r="I13" s="126" t="s">
        <v>22</v>
      </c>
    </row>
    <row r="14" spans="1:9" ht="15" customHeight="1" x14ac:dyDescent="0.15">
      <c r="A14" s="114" t="s">
        <v>133</v>
      </c>
      <c r="B14" s="127"/>
      <c r="C14" s="128"/>
      <c r="D14" s="128"/>
      <c r="E14" s="128"/>
      <c r="F14" s="128"/>
      <c r="G14" s="128"/>
      <c r="H14" s="129">
        <v>30</v>
      </c>
      <c r="I14" s="130" t="s">
        <v>23</v>
      </c>
    </row>
    <row r="15" spans="1:9" ht="15" customHeight="1" x14ac:dyDescent="0.15">
      <c r="A15" s="114"/>
      <c r="B15" s="131"/>
      <c r="C15" s="132"/>
      <c r="D15" s="132"/>
      <c r="E15" s="132"/>
      <c r="F15" s="132"/>
      <c r="G15" s="132"/>
      <c r="H15" s="133"/>
      <c r="I15" s="130" t="s">
        <v>24</v>
      </c>
    </row>
    <row r="16" spans="1:9" ht="15" customHeight="1" x14ac:dyDescent="0.15">
      <c r="A16" s="114"/>
      <c r="B16" s="134" t="s">
        <v>4</v>
      </c>
      <c r="C16" s="135" t="s">
        <v>4</v>
      </c>
      <c r="D16" s="135" t="s">
        <v>4</v>
      </c>
      <c r="E16" s="135"/>
      <c r="F16" s="135"/>
      <c r="G16" s="135"/>
      <c r="H16" s="136" t="s">
        <v>134</v>
      </c>
      <c r="I16" s="137">
        <v>3</v>
      </c>
    </row>
    <row r="17" spans="1:9" ht="15" customHeight="1" x14ac:dyDescent="0.15">
      <c r="A17" s="138" t="s">
        <v>135</v>
      </c>
      <c r="B17" s="139"/>
      <c r="C17" s="139"/>
      <c r="D17" s="139"/>
      <c r="E17" s="139"/>
      <c r="F17" s="139"/>
      <c r="G17" s="139"/>
      <c r="H17" s="140">
        <v>30</v>
      </c>
      <c r="I17" s="141" t="s">
        <v>136</v>
      </c>
    </row>
    <row r="18" spans="1:9" ht="15" customHeight="1" x14ac:dyDescent="0.15">
      <c r="A18" s="138" t="s">
        <v>137</v>
      </c>
      <c r="B18" s="139"/>
      <c r="C18" s="139"/>
      <c r="D18" s="139"/>
      <c r="E18" s="139"/>
      <c r="F18" s="139"/>
      <c r="G18" s="139"/>
      <c r="H18" s="140">
        <v>30</v>
      </c>
      <c r="I18" s="141" t="s">
        <v>136</v>
      </c>
    </row>
    <row r="19" spans="1:9" ht="15" customHeight="1" x14ac:dyDescent="0.15">
      <c r="A19" s="138" t="s">
        <v>138</v>
      </c>
      <c r="B19" s="139"/>
      <c r="C19" s="139"/>
      <c r="D19" s="139"/>
      <c r="E19" s="139"/>
      <c r="F19" s="139"/>
      <c r="G19" s="139"/>
      <c r="H19" s="140">
        <v>30</v>
      </c>
      <c r="I19" s="141" t="s">
        <v>136</v>
      </c>
    </row>
    <row r="20" spans="1:9" ht="15" customHeight="1" x14ac:dyDescent="0.15">
      <c r="A20" s="142"/>
      <c r="B20" s="139"/>
      <c r="C20" s="139"/>
      <c r="D20" s="139"/>
      <c r="E20" s="139"/>
      <c r="F20" s="139"/>
      <c r="G20" s="139"/>
      <c r="H20" s="140"/>
      <c r="I20" s="141"/>
    </row>
    <row r="21" spans="1:9" ht="15" customHeight="1" x14ac:dyDescent="0.15">
      <c r="A21" s="142"/>
      <c r="B21" s="139"/>
      <c r="C21" s="139"/>
      <c r="D21" s="139"/>
      <c r="E21" s="139"/>
      <c r="F21" s="139"/>
      <c r="G21" s="139"/>
      <c r="H21" s="140"/>
      <c r="I21" s="141"/>
    </row>
    <row r="22" spans="1:9" ht="15" customHeight="1" x14ac:dyDescent="0.15">
      <c r="A22" s="142"/>
      <c r="B22" s="139"/>
      <c r="C22" s="139"/>
      <c r="D22" s="139"/>
      <c r="E22" s="139"/>
      <c r="F22" s="139"/>
      <c r="G22" s="139"/>
      <c r="H22" s="140"/>
      <c r="I22" s="141"/>
    </row>
    <row r="23" spans="1:9" ht="15" customHeight="1" x14ac:dyDescent="0.15">
      <c r="A23" s="142"/>
      <c r="B23" s="139"/>
      <c r="C23" s="139"/>
      <c r="D23" s="139"/>
      <c r="E23" s="139"/>
      <c r="F23" s="139"/>
      <c r="G23" s="139"/>
      <c r="H23" s="140"/>
      <c r="I23" s="141"/>
    </row>
    <row r="24" spans="1:9" ht="15" customHeight="1" x14ac:dyDescent="0.15">
      <c r="A24" s="142"/>
      <c r="B24" s="139"/>
      <c r="C24" s="139"/>
      <c r="D24" s="139"/>
      <c r="E24" s="139"/>
      <c r="F24" s="139"/>
      <c r="G24" s="139"/>
      <c r="H24" s="140"/>
      <c r="I24" s="141"/>
    </row>
    <row r="25" spans="1:9" ht="15" customHeight="1" x14ac:dyDescent="0.15">
      <c r="A25" s="142"/>
      <c r="B25" s="139"/>
      <c r="C25" s="139"/>
      <c r="D25" s="139"/>
      <c r="E25" s="139"/>
      <c r="F25" s="139"/>
      <c r="G25" s="139"/>
      <c r="H25" s="140"/>
      <c r="I25" s="141"/>
    </row>
    <row r="26" spans="1:9" ht="15" customHeight="1" x14ac:dyDescent="0.15">
      <c r="A26" s="142"/>
      <c r="B26" s="139"/>
      <c r="C26" s="139"/>
      <c r="D26" s="139"/>
      <c r="E26" s="139"/>
      <c r="F26" s="139"/>
      <c r="G26" s="139"/>
      <c r="H26" s="140"/>
      <c r="I26" s="141"/>
    </row>
    <row r="27" spans="1:9" ht="15" customHeight="1" x14ac:dyDescent="0.15">
      <c r="A27" s="142"/>
      <c r="B27" s="139"/>
      <c r="C27" s="139"/>
      <c r="D27" s="139"/>
      <c r="E27" s="139"/>
      <c r="F27" s="139"/>
      <c r="G27" s="139"/>
      <c r="H27" s="140"/>
      <c r="I27" s="141"/>
    </row>
    <row r="28" spans="1:9" ht="15" customHeight="1" x14ac:dyDescent="0.15">
      <c r="A28" s="142"/>
      <c r="B28" s="139"/>
      <c r="C28" s="139"/>
      <c r="D28" s="139"/>
      <c r="E28" s="139"/>
      <c r="F28" s="139"/>
      <c r="G28" s="139"/>
      <c r="H28" s="140"/>
      <c r="I28" s="141"/>
    </row>
    <row r="29" spans="1:9" ht="15" customHeight="1" x14ac:dyDescent="0.15">
      <c r="A29" s="142"/>
      <c r="B29" s="139"/>
      <c r="C29" s="139"/>
      <c r="D29" s="139"/>
      <c r="E29" s="139"/>
      <c r="F29" s="139"/>
      <c r="G29" s="139"/>
      <c r="H29" s="140"/>
      <c r="I29" s="141"/>
    </row>
    <row r="30" spans="1:9" ht="15" customHeight="1" x14ac:dyDescent="0.15">
      <c r="A30" s="142"/>
      <c r="B30" s="139"/>
      <c r="C30" s="139"/>
      <c r="D30" s="139"/>
      <c r="E30" s="139"/>
      <c r="F30" s="139"/>
      <c r="G30" s="139"/>
      <c r="H30" s="140"/>
      <c r="I30" s="141"/>
    </row>
    <row r="31" spans="1:9" ht="15" customHeight="1" x14ac:dyDescent="0.15">
      <c r="A31" s="142"/>
      <c r="B31" s="139"/>
      <c r="C31" s="139"/>
      <c r="D31" s="139"/>
      <c r="E31" s="139"/>
      <c r="F31" s="139"/>
      <c r="G31" s="139"/>
      <c r="H31" s="140"/>
      <c r="I31" s="141"/>
    </row>
    <row r="32" spans="1:9" ht="15" customHeight="1" x14ac:dyDescent="0.15">
      <c r="A32" s="142"/>
      <c r="B32" s="139"/>
      <c r="C32" s="139"/>
      <c r="D32" s="139"/>
      <c r="E32" s="139"/>
      <c r="F32" s="139"/>
      <c r="G32" s="139"/>
      <c r="H32" s="140"/>
      <c r="I32" s="141"/>
    </row>
    <row r="33" spans="1:9" ht="15" customHeight="1" x14ac:dyDescent="0.15">
      <c r="A33" s="142"/>
      <c r="B33" s="139"/>
      <c r="C33" s="139"/>
      <c r="D33" s="139"/>
      <c r="E33" s="139"/>
      <c r="F33" s="139"/>
      <c r="G33" s="139"/>
      <c r="H33" s="140"/>
      <c r="I33" s="141"/>
    </row>
    <row r="40" spans="1:9" ht="15" customHeight="1" x14ac:dyDescent="0.15"/>
    <row r="41" spans="1:9" ht="15" customHeight="1" x14ac:dyDescent="0.15"/>
    <row r="42" spans="1:9" ht="15" customHeight="1" x14ac:dyDescent="0.15"/>
    <row r="43" spans="1:9" ht="15" customHeight="1" x14ac:dyDescent="0.15"/>
    <row r="44" spans="1:9" ht="15" customHeight="1" x14ac:dyDescent="0.15"/>
    <row r="45" spans="1:9" ht="15" customHeight="1" x14ac:dyDescent="0.15"/>
    <row r="46" spans="1:9" ht="15" customHeight="1" x14ac:dyDescent="0.15"/>
    <row r="47" spans="1:9" ht="15" customHeight="1" x14ac:dyDescent="0.15"/>
    <row r="48" spans="1:9" ht="15" customHeight="1" x14ac:dyDescent="0.15"/>
    <row r="49" ht="15" customHeight="1" x14ac:dyDescent="0.15"/>
    <row r="50" ht="15" customHeight="1" x14ac:dyDescent="0.15"/>
    <row r="51" ht="15" customHeight="1" x14ac:dyDescent="0.15"/>
  </sheetData>
  <mergeCells count="3">
    <mergeCell ref="A1:A7"/>
    <mergeCell ref="B2:D2"/>
    <mergeCell ref="B4:D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2C2C2-0DF6-BB4F-A3AA-9F34E335BA45}">
  <dimension ref="A1:J34"/>
  <sheetViews>
    <sheetView workbookViewId="0">
      <selection activeCell="L32" sqref="L32"/>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210"/>
      <c r="B1" s="56"/>
      <c r="C1" s="56"/>
      <c r="D1" s="56"/>
      <c r="E1" s="56"/>
      <c r="F1" s="56"/>
      <c r="G1" s="56"/>
      <c r="H1" s="56"/>
      <c r="I1" s="32"/>
    </row>
    <row r="2" spans="1:10" ht="15" customHeight="1" x14ac:dyDescent="0.15">
      <c r="A2" s="210"/>
      <c r="B2" s="212" t="s">
        <v>37</v>
      </c>
      <c r="C2" s="212"/>
      <c r="D2" s="212"/>
      <c r="E2" s="212"/>
      <c r="F2" s="212"/>
      <c r="G2" s="56"/>
      <c r="H2" s="56"/>
      <c r="I2" s="32"/>
    </row>
    <row r="3" spans="1:10" ht="15" customHeight="1" x14ac:dyDescent="0.15">
      <c r="A3" s="210"/>
      <c r="B3" s="56"/>
      <c r="C3" s="56"/>
      <c r="D3" s="56"/>
      <c r="E3" s="56"/>
      <c r="F3" s="56"/>
      <c r="G3" s="56"/>
      <c r="H3" s="56"/>
      <c r="I3" s="32"/>
    </row>
    <row r="4" spans="1:10" ht="15" customHeight="1" x14ac:dyDescent="0.15">
      <c r="A4" s="210"/>
      <c r="B4" s="212" t="s">
        <v>32</v>
      </c>
      <c r="C4" s="212"/>
      <c r="D4" s="212"/>
      <c r="E4" s="212"/>
      <c r="F4" s="212"/>
      <c r="G4" s="56"/>
      <c r="H4" s="56"/>
      <c r="I4" s="32"/>
    </row>
    <row r="5" spans="1:10" ht="15" customHeight="1" x14ac:dyDescent="0.15">
      <c r="A5" s="210"/>
      <c r="B5" s="56"/>
      <c r="C5" s="56"/>
      <c r="D5" s="56"/>
      <c r="E5" s="56"/>
      <c r="F5" s="56"/>
      <c r="G5" s="56"/>
      <c r="H5" s="56"/>
      <c r="I5" s="32"/>
    </row>
    <row r="6" spans="1:10" ht="15" customHeight="1" x14ac:dyDescent="0.15">
      <c r="A6" s="210"/>
      <c r="B6" s="211"/>
      <c r="C6" s="211"/>
      <c r="D6" s="56"/>
      <c r="E6" s="56"/>
      <c r="F6" s="56"/>
      <c r="G6" s="56"/>
      <c r="H6" s="56"/>
      <c r="I6" s="32"/>
    </row>
    <row r="7" spans="1:10" ht="15" customHeight="1" x14ac:dyDescent="0.15">
      <c r="A7" s="210"/>
      <c r="B7" s="56"/>
      <c r="C7" s="56"/>
      <c r="D7" s="56"/>
      <c r="E7" s="56"/>
      <c r="F7" s="56"/>
      <c r="G7" s="56"/>
      <c r="H7" s="56"/>
      <c r="I7" s="32"/>
    </row>
    <row r="8" spans="1:10" ht="15" customHeight="1" x14ac:dyDescent="0.15">
      <c r="A8" s="33" t="s">
        <v>10</v>
      </c>
      <c r="B8" s="34" t="s">
        <v>73</v>
      </c>
      <c r="C8" s="34"/>
      <c r="D8" s="34"/>
      <c r="E8" s="34"/>
      <c r="F8" s="55"/>
      <c r="G8" s="55"/>
      <c r="H8" s="55"/>
      <c r="I8" s="32"/>
    </row>
    <row r="9" spans="1:10" ht="15" customHeight="1" x14ac:dyDescent="0.15">
      <c r="A9" s="33" t="s">
        <v>0</v>
      </c>
      <c r="B9" s="34" t="s">
        <v>144</v>
      </c>
      <c r="C9" s="34"/>
      <c r="D9" s="34"/>
      <c r="E9" s="34"/>
      <c r="F9" s="55"/>
      <c r="G9" s="55"/>
      <c r="H9" s="55"/>
      <c r="I9" s="32"/>
    </row>
    <row r="10" spans="1:10" ht="15" customHeight="1" x14ac:dyDescent="0.15">
      <c r="A10" s="33" t="s">
        <v>12</v>
      </c>
      <c r="B10" s="213">
        <v>43519</v>
      </c>
      <c r="C10" s="213"/>
      <c r="D10" s="35"/>
      <c r="E10" s="35"/>
      <c r="F10" s="36"/>
      <c r="G10" s="36"/>
      <c r="H10" s="36"/>
      <c r="I10" s="32"/>
    </row>
    <row r="11" spans="1:10" ht="15" customHeight="1" x14ac:dyDescent="0.15">
      <c r="A11" s="33" t="s">
        <v>31</v>
      </c>
      <c r="B11" s="34" t="s">
        <v>39</v>
      </c>
      <c r="C11" s="35"/>
      <c r="D11" s="56"/>
      <c r="E11" s="56"/>
      <c r="F11" s="56"/>
      <c r="G11" s="56"/>
      <c r="H11" s="56"/>
      <c r="I11" s="32"/>
    </row>
    <row r="12" spans="1:10" ht="15" customHeight="1" x14ac:dyDescent="0.15">
      <c r="A12" s="33" t="s">
        <v>15</v>
      </c>
      <c r="B12" s="55" t="s">
        <v>43</v>
      </c>
      <c r="C12" s="56"/>
      <c r="D12" s="77" t="s">
        <v>87</v>
      </c>
      <c r="E12" s="77"/>
      <c r="F12" s="77" t="s">
        <v>88</v>
      </c>
      <c r="G12" s="78" t="s">
        <v>92</v>
      </c>
      <c r="H12" s="77"/>
      <c r="I12" s="79"/>
      <c r="J12" s="80"/>
    </row>
    <row r="13" spans="1:10" ht="15" customHeight="1" x14ac:dyDescent="0.15">
      <c r="A13" s="55" t="s">
        <v>11</v>
      </c>
      <c r="B13" s="37" t="s">
        <v>68</v>
      </c>
      <c r="C13" s="38"/>
      <c r="D13" s="39" t="s">
        <v>95</v>
      </c>
      <c r="E13" s="38"/>
      <c r="F13" s="39" t="s">
        <v>94</v>
      </c>
      <c r="G13" s="38"/>
      <c r="H13" s="40"/>
      <c r="I13" s="41" t="s">
        <v>22</v>
      </c>
    </row>
    <row r="14" spans="1:10" ht="15" customHeight="1" x14ac:dyDescent="0.15">
      <c r="A14" s="55" t="s">
        <v>14</v>
      </c>
      <c r="B14" s="42">
        <v>0.5</v>
      </c>
      <c r="C14" s="43"/>
      <c r="D14" s="76">
        <v>0.48</v>
      </c>
      <c r="E14" s="43"/>
      <c r="F14" s="44">
        <v>0.5</v>
      </c>
      <c r="G14" s="43"/>
      <c r="H14" s="45" t="s">
        <v>16</v>
      </c>
      <c r="I14" s="46" t="s">
        <v>23</v>
      </c>
    </row>
    <row r="15" spans="1:10" ht="15" customHeight="1" x14ac:dyDescent="0.15">
      <c r="A15" s="55" t="s">
        <v>13</v>
      </c>
      <c r="B15" s="47">
        <v>63.28</v>
      </c>
      <c r="C15" s="48" t="s">
        <v>89</v>
      </c>
      <c r="D15" s="47">
        <v>54.67</v>
      </c>
      <c r="E15" s="48" t="s">
        <v>90</v>
      </c>
      <c r="F15" s="47">
        <v>54.67</v>
      </c>
      <c r="G15" s="48" t="s">
        <v>91</v>
      </c>
      <c r="H15" s="45" t="s">
        <v>17</v>
      </c>
      <c r="I15" s="46" t="s">
        <v>24</v>
      </c>
    </row>
    <row r="16" spans="1:10" ht="15" customHeight="1" x14ac:dyDescent="0.15">
      <c r="A16" s="55"/>
      <c r="B16" s="50" t="s">
        <v>4</v>
      </c>
      <c r="C16" s="51" t="s">
        <v>3</v>
      </c>
      <c r="D16" s="51" t="s">
        <v>4</v>
      </c>
      <c r="E16" s="51" t="s">
        <v>3</v>
      </c>
      <c r="F16" s="51" t="s">
        <v>4</v>
      </c>
      <c r="G16" s="51" t="s">
        <v>3</v>
      </c>
      <c r="H16" s="52" t="s">
        <v>3</v>
      </c>
      <c r="I16" s="53">
        <v>14</v>
      </c>
    </row>
    <row r="17" spans="1:10" ht="15" customHeight="1" x14ac:dyDescent="0.15">
      <c r="A17" s="64" t="s">
        <v>49</v>
      </c>
      <c r="B17" s="66">
        <v>63.28</v>
      </c>
      <c r="C17" s="67">
        <f>B17/B$15*1000*B$14</f>
        <v>500</v>
      </c>
      <c r="D17" s="66"/>
      <c r="E17" s="67">
        <f>D17/D$15*1000*D$14</f>
        <v>0</v>
      </c>
      <c r="F17" s="66">
        <v>63.28</v>
      </c>
      <c r="G17" s="97">
        <f>480+20*(F17-F$15)/(B$15-F$15)</f>
        <v>500</v>
      </c>
      <c r="H17" s="62">
        <f>LARGE((C17,E17,G17),1)</f>
        <v>500</v>
      </c>
      <c r="I17" s="63">
        <v>1</v>
      </c>
      <c r="J17" s="81" t="s">
        <v>93</v>
      </c>
    </row>
    <row r="18" spans="1:10" ht="15" customHeight="1" x14ac:dyDescent="0.15">
      <c r="A18" s="64" t="s">
        <v>46</v>
      </c>
      <c r="B18" s="66">
        <v>62.82</v>
      </c>
      <c r="C18" s="67">
        <f>B18/B$15*1000*B$14</f>
        <v>496.36536030341341</v>
      </c>
      <c r="D18" s="66"/>
      <c r="E18" s="67">
        <f>D18/D$15*1000*D$14</f>
        <v>0</v>
      </c>
      <c r="F18" s="66">
        <v>62.82</v>
      </c>
      <c r="G18" s="97">
        <f>480+20*(F18-F$15)/(B$15-F$15)</f>
        <v>498.93147502903599</v>
      </c>
      <c r="H18" s="62">
        <f>LARGE((C18,E18,G18),1)</f>
        <v>498.93147502903599</v>
      </c>
      <c r="I18" s="63">
        <v>2</v>
      </c>
      <c r="J18" s="81" t="s">
        <v>93</v>
      </c>
    </row>
    <row r="19" spans="1:10" x14ac:dyDescent="0.15">
      <c r="A19" s="64" t="s">
        <v>74</v>
      </c>
      <c r="B19" s="66">
        <v>54.67</v>
      </c>
      <c r="C19" s="67">
        <f t="shared" ref="C19:C32" si="0">B19/B$15*1000*B$14</f>
        <v>431.96902654867256</v>
      </c>
      <c r="D19" s="66">
        <v>54.67</v>
      </c>
      <c r="E19" s="67">
        <f t="shared" ref="E19:E32" si="1">D19/D$15*1000*D$14</f>
        <v>480</v>
      </c>
      <c r="F19" s="66"/>
      <c r="G19" s="67"/>
      <c r="H19" s="62">
        <f>LARGE((C19,E19,G19),1)</f>
        <v>480</v>
      </c>
      <c r="I19" s="63">
        <v>3</v>
      </c>
    </row>
    <row r="20" spans="1:10" x14ac:dyDescent="0.15">
      <c r="A20" s="64" t="s">
        <v>86</v>
      </c>
      <c r="B20" s="66">
        <v>50.8</v>
      </c>
      <c r="C20" s="67">
        <f t="shared" si="0"/>
        <v>401.39064475347658</v>
      </c>
      <c r="D20" s="66">
        <v>50.8</v>
      </c>
      <c r="E20" s="67">
        <f>D20/D$15*1000*D$14</f>
        <v>446.02158404975296</v>
      </c>
      <c r="F20" s="66"/>
      <c r="G20" s="67"/>
      <c r="H20" s="62">
        <f>LARGE((C20,E20,G20),1)</f>
        <v>446.02158404975296</v>
      </c>
      <c r="I20" s="63">
        <v>4</v>
      </c>
    </row>
    <row r="21" spans="1:10" x14ac:dyDescent="0.15">
      <c r="A21" s="65" t="s">
        <v>75</v>
      </c>
      <c r="B21" s="66">
        <v>43.42</v>
      </c>
      <c r="C21" s="67">
        <f t="shared" si="0"/>
        <v>343.07838179519598</v>
      </c>
      <c r="D21" s="66">
        <v>43.42</v>
      </c>
      <c r="E21" s="67">
        <f t="shared" si="1"/>
        <v>381.22553502835194</v>
      </c>
      <c r="F21" s="66"/>
      <c r="G21" s="67"/>
      <c r="H21" s="62">
        <f>LARGE((C21,E21,G21),1)</f>
        <v>381.22553502835194</v>
      </c>
      <c r="I21" s="63">
        <v>5</v>
      </c>
    </row>
    <row r="22" spans="1:10" x14ac:dyDescent="0.15">
      <c r="A22" s="64" t="s">
        <v>79</v>
      </c>
      <c r="B22" s="66">
        <v>34.44</v>
      </c>
      <c r="C22" s="67">
        <f t="shared" si="0"/>
        <v>272.12389380530971</v>
      </c>
      <c r="D22" s="66">
        <v>34.44</v>
      </c>
      <c r="E22" s="67">
        <f t="shared" si="1"/>
        <v>302.38156209987193</v>
      </c>
      <c r="F22" s="66"/>
      <c r="G22" s="67"/>
      <c r="H22" s="62">
        <f>LARGE((C22,E22,G22),1)</f>
        <v>302.38156209987193</v>
      </c>
      <c r="I22" s="63">
        <v>6</v>
      </c>
    </row>
    <row r="23" spans="1:10" x14ac:dyDescent="0.15">
      <c r="A23" s="64" t="s">
        <v>82</v>
      </c>
      <c r="B23" s="66">
        <v>32.86</v>
      </c>
      <c r="C23" s="67">
        <f t="shared" si="0"/>
        <v>259.63969658659926</v>
      </c>
      <c r="D23" s="66">
        <v>32.86</v>
      </c>
      <c r="E23" s="67">
        <f t="shared" si="1"/>
        <v>288.50923724163164</v>
      </c>
      <c r="F23" s="66"/>
      <c r="G23" s="67"/>
      <c r="H23" s="62">
        <f>LARGE((C23,E23,G23),1)</f>
        <v>288.50923724163164</v>
      </c>
      <c r="I23" s="63">
        <v>7</v>
      </c>
    </row>
    <row r="24" spans="1:10" x14ac:dyDescent="0.15">
      <c r="A24" s="64" t="s">
        <v>76</v>
      </c>
      <c r="B24" s="66">
        <v>30.76</v>
      </c>
      <c r="C24" s="67">
        <f t="shared" si="0"/>
        <v>243.04677623261693</v>
      </c>
      <c r="D24" s="66">
        <v>30.76</v>
      </c>
      <c r="E24" s="67">
        <f t="shared" si="1"/>
        <v>270.07133711359063</v>
      </c>
      <c r="F24" s="66"/>
      <c r="G24" s="67"/>
      <c r="H24" s="62">
        <f>LARGE((C24,E24,G24),1)</f>
        <v>270.07133711359063</v>
      </c>
      <c r="I24" s="63">
        <v>8</v>
      </c>
    </row>
    <row r="25" spans="1:10" x14ac:dyDescent="0.15">
      <c r="A25" s="64" t="s">
        <v>80</v>
      </c>
      <c r="B25" s="66">
        <v>26.77</v>
      </c>
      <c r="C25" s="67">
        <f t="shared" si="0"/>
        <v>211.52022756005056</v>
      </c>
      <c r="D25" s="66">
        <v>26.77</v>
      </c>
      <c r="E25" s="67">
        <f t="shared" si="1"/>
        <v>235.03932687031278</v>
      </c>
      <c r="F25" s="66"/>
      <c r="G25" s="67"/>
      <c r="H25" s="62">
        <f>LARGE((C25,E25,G25),1)</f>
        <v>235.03932687031278</v>
      </c>
      <c r="I25" s="63">
        <v>9</v>
      </c>
    </row>
    <row r="26" spans="1:10" x14ac:dyDescent="0.15">
      <c r="A26" s="64" t="s">
        <v>81</v>
      </c>
      <c r="B26" s="66">
        <v>26.59</v>
      </c>
      <c r="C26" s="67">
        <f t="shared" si="0"/>
        <v>210.09797724399493</v>
      </c>
      <c r="D26" s="66">
        <v>26.59</v>
      </c>
      <c r="E26" s="67">
        <f t="shared" si="1"/>
        <v>233.45893543076642</v>
      </c>
      <c r="F26" s="66"/>
      <c r="G26" s="67"/>
      <c r="H26" s="62">
        <f>LARGE((C26,E26,G26),1)</f>
        <v>233.45893543076642</v>
      </c>
      <c r="I26" s="63">
        <v>10</v>
      </c>
    </row>
    <row r="27" spans="1:10" x14ac:dyDescent="0.15">
      <c r="A27" s="64" t="s">
        <v>83</v>
      </c>
      <c r="B27" s="66">
        <v>21.98</v>
      </c>
      <c r="C27" s="67">
        <f t="shared" si="0"/>
        <v>173.6725663716814</v>
      </c>
      <c r="D27" s="66">
        <v>21.98</v>
      </c>
      <c r="E27" s="67">
        <f t="shared" si="1"/>
        <v>192.98335467349548</v>
      </c>
      <c r="F27" s="66"/>
      <c r="G27" s="67"/>
      <c r="H27" s="62">
        <f>LARGE((C27,E27,G27),1)</f>
        <v>192.98335467349548</v>
      </c>
      <c r="I27" s="63">
        <v>11</v>
      </c>
    </row>
    <row r="28" spans="1:10" x14ac:dyDescent="0.15">
      <c r="A28" s="64" t="s">
        <v>85</v>
      </c>
      <c r="B28" s="66">
        <v>17.100000000000001</v>
      </c>
      <c r="C28" s="67">
        <f t="shared" si="0"/>
        <v>135.11378002528446</v>
      </c>
      <c r="D28" s="66">
        <v>17.100000000000001</v>
      </c>
      <c r="E28" s="67">
        <f t="shared" si="1"/>
        <v>150.13718675690507</v>
      </c>
      <c r="F28" s="66"/>
      <c r="G28" s="67"/>
      <c r="H28" s="62">
        <f>LARGE((C28,E28,G28),1)</f>
        <v>150.13718675690507</v>
      </c>
      <c r="I28" s="63">
        <v>12</v>
      </c>
    </row>
    <row r="29" spans="1:10" x14ac:dyDescent="0.15">
      <c r="A29" s="64" t="s">
        <v>84</v>
      </c>
      <c r="B29" s="66">
        <v>9.3699999999999992</v>
      </c>
      <c r="C29" s="67">
        <f t="shared" si="0"/>
        <v>74.036030341340066</v>
      </c>
      <c r="D29" s="66">
        <v>9.3699999999999992</v>
      </c>
      <c r="E29" s="67">
        <f t="shared" si="1"/>
        <v>82.26815438083041</v>
      </c>
      <c r="F29" s="66"/>
      <c r="G29" s="67"/>
      <c r="H29" s="62">
        <f>LARGE((C29,E29,G29),1)</f>
        <v>82.26815438083041</v>
      </c>
      <c r="I29" s="63">
        <v>13</v>
      </c>
    </row>
    <row r="30" spans="1:10" x14ac:dyDescent="0.15">
      <c r="A30" s="138" t="s">
        <v>135</v>
      </c>
      <c r="B30" s="66">
        <v>8.48</v>
      </c>
      <c r="C30" s="67">
        <f t="shared" si="0"/>
        <v>67.003792667509487</v>
      </c>
      <c r="D30" s="66">
        <v>8.48</v>
      </c>
      <c r="E30" s="67">
        <f t="shared" si="1"/>
        <v>74.453996707517831</v>
      </c>
      <c r="F30" s="66"/>
      <c r="G30" s="67"/>
      <c r="H30" s="62">
        <f>LARGE((C30,E30,G30),1)</f>
        <v>74.453996707517831</v>
      </c>
      <c r="I30" s="63">
        <v>14</v>
      </c>
    </row>
    <row r="31" spans="1:10" x14ac:dyDescent="0.15">
      <c r="A31" s="64"/>
      <c r="B31" s="66"/>
      <c r="C31" s="67">
        <f t="shared" si="0"/>
        <v>0</v>
      </c>
      <c r="D31" s="66"/>
      <c r="E31" s="67">
        <f t="shared" si="1"/>
        <v>0</v>
      </c>
      <c r="F31" s="66"/>
      <c r="G31" s="67"/>
      <c r="H31" s="62">
        <f>LARGE((C31,E31,G31),1)</f>
        <v>0</v>
      </c>
      <c r="I31" s="63"/>
    </row>
    <row r="32" spans="1:10" x14ac:dyDescent="0.15">
      <c r="A32" s="64"/>
      <c r="B32" s="66"/>
      <c r="C32" s="67">
        <f t="shared" si="0"/>
        <v>0</v>
      </c>
      <c r="D32" s="66"/>
      <c r="E32" s="67">
        <f t="shared" si="1"/>
        <v>0</v>
      </c>
      <c r="F32" s="66"/>
      <c r="G32" s="67"/>
      <c r="H32" s="62">
        <f>LARGE((C32,E32,G32),1)</f>
        <v>0</v>
      </c>
      <c r="I32" s="63"/>
    </row>
    <row r="33" spans="1:9" x14ac:dyDescent="0.15">
      <c r="A33" s="64"/>
      <c r="B33" s="66"/>
      <c r="C33" s="67"/>
      <c r="D33" s="66"/>
      <c r="E33" s="67"/>
      <c r="F33" s="66"/>
      <c r="G33" s="67"/>
      <c r="H33" s="62"/>
      <c r="I33" s="63"/>
    </row>
    <row r="34" spans="1:9" x14ac:dyDescent="0.15">
      <c r="A34" s="64"/>
      <c r="B34" s="66"/>
      <c r="C34" s="67"/>
      <c r="D34" s="66"/>
      <c r="E34" s="67"/>
      <c r="F34" s="66"/>
      <c r="G34" s="67"/>
      <c r="H34" s="62"/>
      <c r="I34" s="63"/>
    </row>
  </sheetData>
  <mergeCells count="5">
    <mergeCell ref="A1:A7"/>
    <mergeCell ref="B2:F2"/>
    <mergeCell ref="B4:F4"/>
    <mergeCell ref="B6:C6"/>
    <mergeCell ref="B10:C10"/>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45746-3BDE-C745-AC49-C1A8A4D2F7C5}">
  <dimension ref="A1:K33"/>
  <sheetViews>
    <sheetView showGridLines="0" zoomScale="163" zoomScaleNormal="163" workbookViewId="0">
      <selection activeCell="N13" sqref="N13"/>
    </sheetView>
  </sheetViews>
  <sheetFormatPr baseColWidth="10" defaultColWidth="10.6640625" defaultRowHeight="14" x14ac:dyDescent="0.15"/>
  <cols>
    <col min="1" max="1" width="17.1640625" customWidth="1"/>
    <col min="2" max="2" width="8.6640625" customWidth="1"/>
    <col min="3" max="5" width="8.6640625" style="57" customWidth="1"/>
    <col min="6" max="10" width="8.6640625" customWidth="1"/>
    <col min="11" max="11" width="9.1640625" customWidth="1"/>
  </cols>
  <sheetData>
    <row r="1" spans="1:11" ht="15" customHeight="1" x14ac:dyDescent="0.15">
      <c r="A1" s="210"/>
      <c r="B1" s="56"/>
      <c r="C1" s="56"/>
      <c r="D1" s="56"/>
      <c r="E1" s="56"/>
      <c r="F1" s="56"/>
      <c r="G1" s="56"/>
      <c r="H1" s="56"/>
      <c r="I1" s="56"/>
      <c r="J1" s="56"/>
      <c r="K1" s="32"/>
    </row>
    <row r="2" spans="1:11" ht="15" customHeight="1" x14ac:dyDescent="0.15">
      <c r="A2" s="210"/>
      <c r="B2" s="212" t="s">
        <v>37</v>
      </c>
      <c r="C2" s="212"/>
      <c r="D2" s="212"/>
      <c r="E2" s="212"/>
      <c r="F2" s="212"/>
      <c r="G2" s="212"/>
      <c r="H2" s="212"/>
      <c r="I2" s="56"/>
      <c r="J2" s="56"/>
      <c r="K2" s="32"/>
    </row>
    <row r="3" spans="1:11" ht="15" customHeight="1" x14ac:dyDescent="0.15">
      <c r="A3" s="210"/>
      <c r="B3" s="56"/>
      <c r="C3" s="56"/>
      <c r="D3" s="56"/>
      <c r="E3" s="56"/>
      <c r="F3" s="56"/>
      <c r="G3" s="56"/>
      <c r="H3" s="56"/>
      <c r="I3" s="56"/>
      <c r="J3" s="56"/>
      <c r="K3" s="32"/>
    </row>
    <row r="4" spans="1:11" ht="15" customHeight="1" x14ac:dyDescent="0.15">
      <c r="A4" s="210"/>
      <c r="B4" s="212" t="s">
        <v>104</v>
      </c>
      <c r="C4" s="212"/>
      <c r="D4" s="212"/>
      <c r="E4" s="212"/>
      <c r="F4" s="212"/>
      <c r="G4" s="212"/>
      <c r="H4" s="212"/>
      <c r="I4" s="56"/>
      <c r="J4" s="56"/>
      <c r="K4" s="32"/>
    </row>
    <row r="5" spans="1:11" ht="15" customHeight="1" x14ac:dyDescent="0.15">
      <c r="A5" s="210"/>
      <c r="B5" s="56"/>
      <c r="C5" s="56"/>
      <c r="D5" s="56"/>
      <c r="E5" s="56"/>
      <c r="F5" s="56"/>
      <c r="G5" s="56"/>
      <c r="H5" s="56"/>
      <c r="I5" s="56"/>
      <c r="J5" s="56"/>
      <c r="K5" s="32"/>
    </row>
    <row r="6" spans="1:11" ht="15" customHeight="1" x14ac:dyDescent="0.15">
      <c r="A6" s="210"/>
      <c r="B6" s="211"/>
      <c r="C6" s="211"/>
      <c r="D6" s="147"/>
      <c r="E6" s="147"/>
      <c r="F6" s="56"/>
      <c r="G6" s="56"/>
      <c r="H6" s="56"/>
      <c r="I6" s="56"/>
      <c r="J6" s="56"/>
      <c r="K6" s="32"/>
    </row>
    <row r="7" spans="1:11" ht="15" customHeight="1" x14ac:dyDescent="0.15">
      <c r="A7" s="210"/>
      <c r="B7" s="56"/>
      <c r="C7" s="56"/>
      <c r="D7" s="56"/>
      <c r="E7" s="56"/>
      <c r="F7" s="56"/>
      <c r="G7" s="56"/>
      <c r="H7" s="56"/>
      <c r="I7" s="56"/>
      <c r="J7" s="56"/>
      <c r="K7" s="32"/>
    </row>
    <row r="8" spans="1:11" ht="15" customHeight="1" x14ac:dyDescent="0.15">
      <c r="A8" s="33" t="s">
        <v>10</v>
      </c>
      <c r="B8" s="34" t="s">
        <v>145</v>
      </c>
      <c r="C8" s="34"/>
      <c r="D8" s="34"/>
      <c r="E8" s="34"/>
      <c r="F8" s="34"/>
      <c r="G8" s="34"/>
      <c r="H8" s="55"/>
      <c r="I8" s="55"/>
      <c r="J8" s="55"/>
      <c r="K8" s="32"/>
    </row>
    <row r="9" spans="1:11" ht="15" customHeight="1" x14ac:dyDescent="0.15">
      <c r="A9" s="33" t="s">
        <v>0</v>
      </c>
      <c r="B9" s="34" t="s">
        <v>166</v>
      </c>
      <c r="C9" s="34"/>
      <c r="D9" s="34"/>
      <c r="E9" s="34"/>
      <c r="F9" s="34"/>
      <c r="G9" s="34"/>
      <c r="H9" s="55"/>
      <c r="I9" s="55"/>
      <c r="J9" s="55"/>
      <c r="K9" s="32"/>
    </row>
    <row r="10" spans="1:11" ht="15" customHeight="1" x14ac:dyDescent="0.15">
      <c r="A10" s="33" t="s">
        <v>12</v>
      </c>
      <c r="B10" s="213">
        <v>43519</v>
      </c>
      <c r="C10" s="213"/>
      <c r="D10" s="160"/>
      <c r="E10" s="160"/>
      <c r="F10" s="35"/>
      <c r="G10" s="35"/>
      <c r="H10" s="36"/>
      <c r="I10" s="36"/>
      <c r="J10" s="36"/>
      <c r="K10" s="32"/>
    </row>
    <row r="11" spans="1:11" ht="15" customHeight="1" x14ac:dyDescent="0.15">
      <c r="A11" s="33" t="s">
        <v>31</v>
      </c>
      <c r="B11" s="34" t="s">
        <v>39</v>
      </c>
      <c r="C11" s="35"/>
      <c r="D11" s="161"/>
      <c r="E11" s="161"/>
      <c r="F11" s="56"/>
      <c r="G11" s="56"/>
      <c r="H11" s="56"/>
      <c r="I11" s="56"/>
      <c r="J11" s="56"/>
      <c r="K11" s="32"/>
    </row>
    <row r="12" spans="1:11" ht="15" customHeight="1" x14ac:dyDescent="0.15">
      <c r="A12" s="33" t="s">
        <v>15</v>
      </c>
      <c r="B12" s="55" t="s">
        <v>43</v>
      </c>
      <c r="C12" s="56"/>
      <c r="D12" s="56"/>
      <c r="E12" s="56"/>
      <c r="F12" s="56"/>
      <c r="G12" s="56"/>
      <c r="H12" s="56"/>
      <c r="I12" s="56"/>
      <c r="J12" s="56"/>
      <c r="K12" s="32"/>
    </row>
    <row r="13" spans="1:11" ht="15" customHeight="1" x14ac:dyDescent="0.15">
      <c r="A13" s="55" t="s">
        <v>11</v>
      </c>
      <c r="B13" s="37" t="s">
        <v>168</v>
      </c>
      <c r="C13" s="38"/>
      <c r="D13" s="37" t="s">
        <v>169</v>
      </c>
      <c r="E13" s="38"/>
      <c r="F13" s="158" t="s">
        <v>167</v>
      </c>
      <c r="G13" s="38"/>
      <c r="H13" s="39" t="s">
        <v>109</v>
      </c>
      <c r="I13" s="38"/>
      <c r="J13" s="40"/>
      <c r="K13" s="41" t="s">
        <v>22</v>
      </c>
    </row>
    <row r="14" spans="1:11" x14ac:dyDescent="0.15">
      <c r="A14" s="55" t="s">
        <v>14</v>
      </c>
      <c r="B14" s="42">
        <v>0.9</v>
      </c>
      <c r="C14" s="43"/>
      <c r="D14" s="42">
        <v>0.9</v>
      </c>
      <c r="E14" s="43"/>
      <c r="F14" s="159">
        <v>0.9</v>
      </c>
      <c r="G14" s="43"/>
      <c r="H14" s="44">
        <v>1</v>
      </c>
      <c r="I14" s="43"/>
      <c r="J14" s="45" t="s">
        <v>16</v>
      </c>
      <c r="K14" s="46" t="s">
        <v>23</v>
      </c>
    </row>
    <row r="15" spans="1:11" x14ac:dyDescent="0.15">
      <c r="A15" s="55" t="s">
        <v>108</v>
      </c>
      <c r="B15" s="85">
        <v>76.25</v>
      </c>
      <c r="C15" s="48"/>
      <c r="D15" s="85">
        <v>76.25</v>
      </c>
      <c r="E15" s="48"/>
      <c r="F15" s="85">
        <v>76.25</v>
      </c>
      <c r="G15" s="48"/>
      <c r="H15" s="49">
        <v>72.48</v>
      </c>
      <c r="I15" s="48"/>
      <c r="J15" s="45" t="s">
        <v>17</v>
      </c>
      <c r="K15" s="46" t="s">
        <v>24</v>
      </c>
    </row>
    <row r="16" spans="1:11" ht="24" x14ac:dyDescent="0.15">
      <c r="A16" s="55"/>
      <c r="B16" s="50" t="s">
        <v>4</v>
      </c>
      <c r="C16" s="51" t="s">
        <v>110</v>
      </c>
      <c r="D16" s="50" t="s">
        <v>4</v>
      </c>
      <c r="E16" s="51" t="s">
        <v>110</v>
      </c>
      <c r="F16" s="51" t="s">
        <v>4</v>
      </c>
      <c r="G16" s="51" t="s">
        <v>110</v>
      </c>
      <c r="H16" s="51" t="s">
        <v>4</v>
      </c>
      <c r="I16" s="51" t="s">
        <v>110</v>
      </c>
      <c r="J16" s="52" t="s">
        <v>107</v>
      </c>
      <c r="K16" s="53">
        <v>17</v>
      </c>
    </row>
    <row r="17" spans="1:11" ht="15" customHeight="1" x14ac:dyDescent="0.15">
      <c r="A17" s="64" t="s">
        <v>44</v>
      </c>
      <c r="B17" s="66">
        <v>56.74</v>
      </c>
      <c r="C17" s="67">
        <f>B17/B$15*1000*B$14</f>
        <v>669.71803278688526</v>
      </c>
      <c r="D17" s="66">
        <v>57.76</v>
      </c>
      <c r="E17" s="67">
        <f>D17/D$15*1000*D$14</f>
        <v>681.75737704918026</v>
      </c>
      <c r="F17" s="66"/>
      <c r="G17" s="67">
        <f>F17/F$15*1000*F$14</f>
        <v>0</v>
      </c>
      <c r="H17" s="66">
        <v>55.37</v>
      </c>
      <c r="I17" s="67">
        <f>H17/H$15*1000*H$14</f>
        <v>763.93487858719641</v>
      </c>
      <c r="J17" s="62">
        <f>LARGE((C17,E17,G17,I17),1)</f>
        <v>763.93487858719641</v>
      </c>
      <c r="K17" s="63">
        <v>6</v>
      </c>
    </row>
    <row r="18" spans="1:11" ht="15" customHeight="1" x14ac:dyDescent="0.15">
      <c r="A18" s="64" t="s">
        <v>45</v>
      </c>
      <c r="B18" s="66">
        <v>49.29</v>
      </c>
      <c r="C18" s="67">
        <f t="shared" ref="C18:G22" si="0">B18/B$15*1000*B$14</f>
        <v>581.78360655737708</v>
      </c>
      <c r="D18" s="66">
        <v>45.82</v>
      </c>
      <c r="E18" s="67">
        <f t="shared" si="0"/>
        <v>540.82622950819677</v>
      </c>
      <c r="F18" s="162">
        <v>49.29</v>
      </c>
      <c r="G18" s="153">
        <f t="shared" si="0"/>
        <v>581.78360655737708</v>
      </c>
      <c r="H18" s="66">
        <v>45.26</v>
      </c>
      <c r="I18" s="67">
        <f t="shared" ref="I18:I22" si="1">H18/H$15*1000*H$14</f>
        <v>624.44812362030905</v>
      </c>
      <c r="J18" s="62">
        <f>LARGE((C18,E18,G18,I18),1)</f>
        <v>624.44812362030905</v>
      </c>
      <c r="K18" s="63">
        <v>10</v>
      </c>
    </row>
    <row r="19" spans="1:11" x14ac:dyDescent="0.15">
      <c r="A19" s="64" t="s">
        <v>47</v>
      </c>
      <c r="B19" s="66">
        <v>36.25</v>
      </c>
      <c r="C19" s="67">
        <f t="shared" si="0"/>
        <v>427.86885245901641</v>
      </c>
      <c r="D19" s="66">
        <v>33.94</v>
      </c>
      <c r="E19" s="67">
        <f t="shared" si="0"/>
        <v>400.60327868852454</v>
      </c>
      <c r="F19" s="162">
        <v>36.25</v>
      </c>
      <c r="G19" s="153">
        <f t="shared" si="0"/>
        <v>427.86885245901641</v>
      </c>
      <c r="H19" s="66"/>
      <c r="I19" s="67">
        <f t="shared" si="1"/>
        <v>0</v>
      </c>
      <c r="J19" s="62">
        <f>LARGE((C19,E19,G19,I19),1)</f>
        <v>427.86885245901641</v>
      </c>
      <c r="K19" s="63">
        <v>11</v>
      </c>
    </row>
    <row r="20" spans="1:11" x14ac:dyDescent="0.15">
      <c r="A20" s="64"/>
      <c r="B20" s="66"/>
      <c r="C20" s="67">
        <f t="shared" si="0"/>
        <v>0</v>
      </c>
      <c r="D20" s="66"/>
      <c r="E20" s="67">
        <f t="shared" si="0"/>
        <v>0</v>
      </c>
      <c r="F20" s="66"/>
      <c r="G20" s="67">
        <f t="shared" si="0"/>
        <v>0</v>
      </c>
      <c r="H20" s="66"/>
      <c r="I20" s="67">
        <f t="shared" si="1"/>
        <v>0</v>
      </c>
      <c r="J20" s="62">
        <f>LARGE((C20,E20,G20,I20),1)</f>
        <v>0</v>
      </c>
      <c r="K20" s="63"/>
    </row>
    <row r="21" spans="1:11" x14ac:dyDescent="0.15">
      <c r="A21" s="64"/>
      <c r="B21" s="66"/>
      <c r="C21" s="67">
        <f t="shared" si="0"/>
        <v>0</v>
      </c>
      <c r="D21" s="66"/>
      <c r="E21" s="67">
        <f t="shared" si="0"/>
        <v>0</v>
      </c>
      <c r="F21" s="66"/>
      <c r="G21" s="67">
        <f t="shared" si="0"/>
        <v>0</v>
      </c>
      <c r="H21" s="66"/>
      <c r="I21" s="67">
        <f t="shared" si="1"/>
        <v>0</v>
      </c>
      <c r="J21" s="62">
        <f>LARGE((C21,E21,G21,I21),1)</f>
        <v>0</v>
      </c>
      <c r="K21" s="63"/>
    </row>
    <row r="22" spans="1:11" x14ac:dyDescent="0.15">
      <c r="A22" s="64"/>
      <c r="B22" s="66"/>
      <c r="C22" s="67">
        <f t="shared" si="0"/>
        <v>0</v>
      </c>
      <c r="D22" s="66"/>
      <c r="E22" s="67">
        <f t="shared" si="0"/>
        <v>0</v>
      </c>
      <c r="F22" s="66"/>
      <c r="G22" s="67">
        <f t="shared" si="0"/>
        <v>0</v>
      </c>
      <c r="H22" s="66"/>
      <c r="I22" s="67">
        <f t="shared" si="1"/>
        <v>0</v>
      </c>
      <c r="J22" s="62">
        <f>LARGE((C22,E22,G22,I22),1)</f>
        <v>0</v>
      </c>
      <c r="K22" s="63"/>
    </row>
    <row r="23" spans="1:11" x14ac:dyDescent="0.15">
      <c r="C23"/>
      <c r="D23"/>
      <c r="E23"/>
    </row>
    <row r="24" spans="1:11" x14ac:dyDescent="0.15">
      <c r="C24"/>
      <c r="D24"/>
      <c r="E24"/>
    </row>
    <row r="25" spans="1:11" x14ac:dyDescent="0.15">
      <c r="C25"/>
      <c r="D25"/>
      <c r="E25"/>
    </row>
    <row r="26" spans="1:11" x14ac:dyDescent="0.15">
      <c r="C26"/>
      <c r="D26"/>
      <c r="E26"/>
    </row>
    <row r="27" spans="1:11" x14ac:dyDescent="0.15">
      <c r="C27"/>
      <c r="D27"/>
      <c r="E27"/>
    </row>
    <row r="28" spans="1:11" x14ac:dyDescent="0.15">
      <c r="C28"/>
      <c r="D28"/>
      <c r="E28"/>
    </row>
    <row r="29" spans="1:11" x14ac:dyDescent="0.15">
      <c r="C29"/>
      <c r="D29"/>
      <c r="E29"/>
    </row>
    <row r="30" spans="1:11" x14ac:dyDescent="0.15">
      <c r="C30"/>
      <c r="D30"/>
      <c r="E30"/>
    </row>
    <row r="31" spans="1:11" x14ac:dyDescent="0.15">
      <c r="C31"/>
      <c r="D31"/>
      <c r="E31"/>
    </row>
    <row r="32" spans="1:11" x14ac:dyDescent="0.15">
      <c r="C32"/>
      <c r="D32"/>
      <c r="E32"/>
    </row>
    <row r="33" customFormat="1" x14ac:dyDescent="0.15"/>
  </sheetData>
  <mergeCells count="5">
    <mergeCell ref="A1:A7"/>
    <mergeCell ref="B2:H2"/>
    <mergeCell ref="B4:H4"/>
    <mergeCell ref="B6:C6"/>
    <mergeCell ref="B10:C10"/>
  </mergeCells>
  <conditionalFormatting sqref="A17">
    <cfRule type="duplicateValues" dxfId="28" priority="1"/>
  </conditionalFormatting>
  <conditionalFormatting sqref="A19">
    <cfRule type="duplicateValues" dxfId="27" priority="30"/>
  </conditionalFormatting>
  <conditionalFormatting sqref="A20:A21">
    <cfRule type="duplicateValues" dxfId="26" priority="4"/>
  </conditionalFormatting>
  <pageMargins left="0.7" right="0.7" top="0.75" bottom="0.75" header="0.5" footer="0.5"/>
  <pageSetup orientation="portrait" horizontalDpi="4294967292" verticalDpi="429496729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EDE3C-D936-6C47-9323-07BA0AC455DB}">
  <dimension ref="A1:N29"/>
  <sheetViews>
    <sheetView showGridLines="0" zoomScale="125" zoomScaleNormal="163" workbookViewId="0">
      <selection activeCell="J19" sqref="J19"/>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 min="10" max="10" width="37.33203125" customWidth="1"/>
    <col min="12" max="12" width="16.33203125" customWidth="1"/>
  </cols>
  <sheetData>
    <row r="1" spans="1:10" ht="15" customHeight="1" x14ac:dyDescent="0.15">
      <c r="A1" s="210"/>
      <c r="B1" s="56"/>
      <c r="C1" s="56"/>
      <c r="D1" s="56"/>
      <c r="E1" s="56"/>
      <c r="F1" s="56"/>
      <c r="G1" s="56"/>
      <c r="H1" s="56"/>
      <c r="I1" s="32"/>
    </row>
    <row r="2" spans="1:10" ht="15" customHeight="1" x14ac:dyDescent="0.15">
      <c r="A2" s="210"/>
      <c r="B2" s="212" t="s">
        <v>37</v>
      </c>
      <c r="C2" s="212"/>
      <c r="D2" s="212"/>
      <c r="E2" s="212"/>
      <c r="F2" s="212"/>
      <c r="G2" s="56"/>
      <c r="H2" s="56"/>
      <c r="I2" s="32"/>
    </row>
    <row r="3" spans="1:10" ht="15" customHeight="1" x14ac:dyDescent="0.15">
      <c r="A3" s="210"/>
      <c r="B3" s="56"/>
      <c r="C3" s="56"/>
      <c r="D3" s="56"/>
      <c r="E3" s="56"/>
      <c r="F3" s="56"/>
      <c r="G3" s="56"/>
      <c r="H3" s="56"/>
      <c r="I3" s="32"/>
    </row>
    <row r="4" spans="1:10" ht="15" customHeight="1" x14ac:dyDescent="0.15">
      <c r="A4" s="210"/>
      <c r="B4" s="212" t="s">
        <v>104</v>
      </c>
      <c r="C4" s="212"/>
      <c r="D4" s="212"/>
      <c r="E4" s="212"/>
      <c r="F4" s="212"/>
      <c r="G4" s="56"/>
      <c r="H4" s="56"/>
      <c r="I4" s="32"/>
    </row>
    <row r="5" spans="1:10" ht="15" customHeight="1" x14ac:dyDescent="0.15">
      <c r="A5" s="210"/>
      <c r="B5" s="56"/>
      <c r="C5" s="56"/>
      <c r="D5" s="56"/>
      <c r="E5" s="56"/>
      <c r="F5" s="56"/>
      <c r="G5" s="56"/>
      <c r="H5" s="56"/>
      <c r="I5" s="32"/>
    </row>
    <row r="6" spans="1:10" ht="15" customHeight="1" x14ac:dyDescent="0.15">
      <c r="A6" s="210"/>
      <c r="B6" s="211"/>
      <c r="C6" s="211"/>
      <c r="D6" s="56"/>
      <c r="E6" s="56"/>
      <c r="F6" s="56"/>
      <c r="G6" s="56"/>
      <c r="H6" s="56"/>
      <c r="I6" s="32"/>
    </row>
    <row r="7" spans="1:10" ht="15" customHeight="1" x14ac:dyDescent="0.15">
      <c r="A7" s="210"/>
      <c r="B7" s="56"/>
      <c r="C7" s="56"/>
      <c r="D7" s="56"/>
      <c r="E7" s="56"/>
      <c r="F7" s="56"/>
      <c r="G7" s="56"/>
      <c r="H7" s="56"/>
      <c r="I7" s="32"/>
    </row>
    <row r="8" spans="1:10" ht="15" customHeight="1" x14ac:dyDescent="0.15">
      <c r="A8" s="33" t="s">
        <v>10</v>
      </c>
      <c r="B8" s="34" t="s">
        <v>145</v>
      </c>
      <c r="C8" s="34"/>
      <c r="D8" s="34"/>
      <c r="E8" s="34"/>
      <c r="F8" s="55"/>
      <c r="G8" s="55"/>
      <c r="H8" s="55"/>
      <c r="I8" s="32"/>
    </row>
    <row r="9" spans="1:10" ht="15" customHeight="1" x14ac:dyDescent="0.15">
      <c r="A9" s="33" t="s">
        <v>0</v>
      </c>
      <c r="B9" s="34" t="s">
        <v>166</v>
      </c>
      <c r="C9" s="34"/>
      <c r="D9" s="34"/>
      <c r="E9" s="34"/>
      <c r="F9" s="55"/>
      <c r="G9" s="55"/>
      <c r="H9" s="55"/>
      <c r="I9" s="32"/>
    </row>
    <row r="10" spans="1:10" ht="15" customHeight="1" x14ac:dyDescent="0.15">
      <c r="A10" s="33" t="s">
        <v>12</v>
      </c>
      <c r="B10" s="213">
        <v>43520</v>
      </c>
      <c r="C10" s="213"/>
      <c r="D10" s="35"/>
      <c r="E10" s="35"/>
      <c r="F10" s="36"/>
      <c r="G10" s="36"/>
      <c r="H10" s="36"/>
      <c r="I10" s="32"/>
    </row>
    <row r="11" spans="1:10" ht="15" customHeight="1" x14ac:dyDescent="0.15">
      <c r="A11" s="33" t="s">
        <v>31</v>
      </c>
      <c r="B11" s="34" t="s">
        <v>39</v>
      </c>
      <c r="C11" s="35"/>
      <c r="D11" s="56"/>
      <c r="E11" s="56"/>
      <c r="F11" s="56"/>
      <c r="G11" s="56"/>
      <c r="H11" s="56"/>
      <c r="I11" s="32"/>
    </row>
    <row r="12" spans="1:10" ht="15" customHeight="1" x14ac:dyDescent="0.15">
      <c r="A12" s="33" t="s">
        <v>15</v>
      </c>
      <c r="B12" s="55" t="s">
        <v>43</v>
      </c>
      <c r="C12" s="56"/>
      <c r="D12" s="56"/>
      <c r="E12" s="56"/>
      <c r="F12" s="56"/>
      <c r="G12" s="56"/>
      <c r="H12" s="56"/>
      <c r="I12" s="32"/>
    </row>
    <row r="13" spans="1:10" ht="15" customHeight="1" x14ac:dyDescent="0.15">
      <c r="A13" s="55" t="s">
        <v>11</v>
      </c>
      <c r="B13" s="37" t="s">
        <v>68</v>
      </c>
      <c r="C13" s="38"/>
      <c r="D13" s="95" t="s">
        <v>112</v>
      </c>
      <c r="E13" s="38"/>
      <c r="F13" s="39" t="s">
        <v>109</v>
      </c>
      <c r="G13" s="38"/>
      <c r="H13" s="40"/>
      <c r="I13" s="41" t="s">
        <v>22</v>
      </c>
    </row>
    <row r="14" spans="1:10" x14ac:dyDescent="0.15">
      <c r="A14" s="55" t="s">
        <v>14</v>
      </c>
      <c r="B14" s="42">
        <v>0.9</v>
      </c>
      <c r="C14" s="43"/>
      <c r="D14" s="42">
        <v>0.9</v>
      </c>
      <c r="E14" s="43"/>
      <c r="F14" s="44">
        <v>1</v>
      </c>
      <c r="G14" s="43"/>
      <c r="H14" s="45" t="s">
        <v>16</v>
      </c>
      <c r="I14" s="46" t="s">
        <v>23</v>
      </c>
    </row>
    <row r="15" spans="1:10" x14ac:dyDescent="0.15">
      <c r="A15" s="55" t="s">
        <v>108</v>
      </c>
      <c r="B15" s="47">
        <v>1</v>
      </c>
      <c r="C15" s="48"/>
      <c r="D15" s="47">
        <v>1</v>
      </c>
      <c r="E15" s="48"/>
      <c r="F15" s="49">
        <v>39</v>
      </c>
      <c r="G15" s="48"/>
      <c r="H15" s="45" t="s">
        <v>17</v>
      </c>
      <c r="I15" s="46" t="s">
        <v>24</v>
      </c>
    </row>
    <row r="16" spans="1:10" ht="24" x14ac:dyDescent="0.15">
      <c r="A16" s="55"/>
      <c r="B16" s="50" t="s">
        <v>4</v>
      </c>
      <c r="C16" s="51" t="s">
        <v>110</v>
      </c>
      <c r="D16" s="51" t="s">
        <v>4</v>
      </c>
      <c r="E16" s="51" t="s">
        <v>110</v>
      </c>
      <c r="F16" s="51" t="s">
        <v>4</v>
      </c>
      <c r="G16" s="51" t="s">
        <v>110</v>
      </c>
      <c r="H16" s="52" t="s">
        <v>107</v>
      </c>
      <c r="I16" s="175">
        <v>15</v>
      </c>
      <c r="J16" s="164" t="s">
        <v>171</v>
      </c>
    </row>
    <row r="17" spans="1:14" x14ac:dyDescent="0.15">
      <c r="A17" s="64" t="s">
        <v>45</v>
      </c>
      <c r="B17" s="66"/>
      <c r="C17" s="67">
        <f>B17/B$15*1000*B$14</f>
        <v>0</v>
      </c>
      <c r="D17" s="66"/>
      <c r="E17" s="97">
        <f>D17/D$15*1000*D$14</f>
        <v>0</v>
      </c>
      <c r="F17" s="96"/>
      <c r="G17" s="97">
        <f>F17/F$15*1000*F$14</f>
        <v>0</v>
      </c>
      <c r="H17" s="176">
        <f>LARGE((C17,E17,G17),1)</f>
        <v>0</v>
      </c>
      <c r="I17" s="169">
        <v>6</v>
      </c>
      <c r="J17" s="165" t="s">
        <v>173</v>
      </c>
    </row>
    <row r="18" spans="1:14" x14ac:dyDescent="0.15">
      <c r="A18" s="64" t="s">
        <v>47</v>
      </c>
      <c r="B18" s="66"/>
      <c r="C18" s="67">
        <f>B18/B$15*1000*B$14</f>
        <v>0</v>
      </c>
      <c r="D18" s="91"/>
      <c r="E18" s="163">
        <f>D18/D$15*1000*D$14</f>
        <v>0</v>
      </c>
      <c r="F18" s="177"/>
      <c r="G18" s="97">
        <f>F18/F$15*1000*F$14</f>
        <v>0</v>
      </c>
      <c r="H18" s="176">
        <f>LARGE((C18,E18,G18),1)</f>
        <v>0</v>
      </c>
      <c r="I18" s="169">
        <v>7</v>
      </c>
      <c r="J18" s="165"/>
    </row>
    <row r="19" spans="1:14" x14ac:dyDescent="0.15">
      <c r="A19" s="64" t="s">
        <v>44</v>
      </c>
      <c r="B19" s="66"/>
      <c r="C19" s="67">
        <f>B19/B$15*1000*B$14</f>
        <v>0</v>
      </c>
      <c r="D19" s="66"/>
      <c r="E19" s="97">
        <f>D19/D$15*1000*D$14</f>
        <v>0</v>
      </c>
      <c r="F19" s="96"/>
      <c r="G19" s="97">
        <f>F19/F$15*1000*F$14</f>
        <v>0</v>
      </c>
      <c r="H19" s="176">
        <f>LARGE((C19,E19,G19),1)</f>
        <v>0</v>
      </c>
      <c r="I19" s="169">
        <v>9</v>
      </c>
      <c r="J19" s="165" t="s">
        <v>170</v>
      </c>
    </row>
    <row r="20" spans="1:14" x14ac:dyDescent="0.15">
      <c r="A20" s="92"/>
      <c r="B20" s="93"/>
      <c r="C20" s="93"/>
      <c r="D20" s="93"/>
      <c r="E20" s="93"/>
      <c r="F20" s="93"/>
      <c r="G20" s="93"/>
      <c r="H20" s="93"/>
      <c r="I20" s="93"/>
      <c r="J20" s="165" t="s">
        <v>172</v>
      </c>
    </row>
    <row r="21" spans="1:14" s="93" customFormat="1" ht="174" customHeight="1" x14ac:dyDescent="0.15">
      <c r="A21" s="92"/>
      <c r="B21" s="216" t="s">
        <v>175</v>
      </c>
      <c r="C21" s="216"/>
      <c r="D21" s="216"/>
      <c r="E21" s="216"/>
      <c r="F21" s="216"/>
      <c r="G21" s="216"/>
      <c r="H21" s="216"/>
      <c r="I21" s="216"/>
    </row>
    <row r="22" spans="1:14" x14ac:dyDescent="0.15">
      <c r="A22" s="92"/>
      <c r="B22" s="93"/>
      <c r="C22" s="93"/>
      <c r="D22" s="93"/>
      <c r="E22" s="93"/>
      <c r="F22" s="93"/>
      <c r="G22" s="93"/>
      <c r="H22" s="93"/>
      <c r="I22" s="93"/>
      <c r="J22" s="93"/>
      <c r="K22" s="93"/>
      <c r="L22" s="93"/>
    </row>
    <row r="23" spans="1:14" x14ac:dyDescent="0.15">
      <c r="A23" s="92"/>
      <c r="B23" s="93"/>
      <c r="C23" s="93"/>
      <c r="D23" s="93"/>
      <c r="E23" s="93"/>
      <c r="F23" s="93"/>
      <c r="G23" s="93"/>
      <c r="H23" s="93"/>
      <c r="I23" s="93"/>
      <c r="J23" s="93"/>
      <c r="K23" s="93"/>
      <c r="L23" s="93"/>
      <c r="M23" s="93"/>
      <c r="N23" s="93"/>
    </row>
    <row r="24" spans="1:14" x14ac:dyDescent="0.15">
      <c r="A24" s="92"/>
      <c r="B24" s="93"/>
      <c r="C24" s="93"/>
      <c r="D24" s="93"/>
      <c r="E24" s="93"/>
      <c r="F24" s="93"/>
      <c r="G24" s="93"/>
      <c r="H24" s="93"/>
      <c r="I24" s="93"/>
      <c r="J24" s="93"/>
      <c r="K24" s="93"/>
      <c r="L24" s="93"/>
    </row>
    <row r="25" spans="1:14" x14ac:dyDescent="0.15">
      <c r="A25" s="92"/>
      <c r="B25" s="93"/>
      <c r="C25" s="93"/>
      <c r="D25" s="93"/>
      <c r="E25" s="93"/>
      <c r="F25" s="93"/>
      <c r="G25" s="93"/>
      <c r="H25" s="93"/>
      <c r="I25" s="93"/>
      <c r="J25" s="93"/>
      <c r="K25" s="93"/>
      <c r="L25" s="93"/>
    </row>
    <row r="26" spans="1:14" x14ac:dyDescent="0.15">
      <c r="A26" s="92"/>
    </row>
    <row r="27" spans="1:14" x14ac:dyDescent="0.15">
      <c r="A27" s="92"/>
    </row>
    <row r="28" spans="1:14" x14ac:dyDescent="0.15">
      <c r="A28" s="92"/>
    </row>
    <row r="29" spans="1:14" x14ac:dyDescent="0.15">
      <c r="A29" s="92"/>
    </row>
  </sheetData>
  <mergeCells count="6">
    <mergeCell ref="B21:I21"/>
    <mergeCell ref="A1:A7"/>
    <mergeCell ref="B2:F2"/>
    <mergeCell ref="B4:F4"/>
    <mergeCell ref="B6:C6"/>
    <mergeCell ref="B10:C10"/>
  </mergeCells>
  <conditionalFormatting sqref="A19">
    <cfRule type="duplicateValues" dxfId="25" priority="1"/>
  </conditionalFormatting>
  <pageMargins left="0.7" right="0.7" top="0.75" bottom="0.75" header="0.5" footer="0.5"/>
  <pageSetup orientation="portrait" horizontalDpi="4294967292" verticalDpi="429496729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772E6-1FD5-AC43-86BD-B184562AC50C}">
  <dimension ref="A1:J32"/>
  <sheetViews>
    <sheetView topLeftCell="A8" zoomScale="139" workbookViewId="0">
      <selection activeCell="A22" sqref="A22"/>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210"/>
      <c r="B1" s="56"/>
      <c r="C1" s="56"/>
      <c r="D1" s="56"/>
      <c r="E1" s="56"/>
      <c r="F1" s="56"/>
      <c r="G1" s="56"/>
      <c r="H1" s="56"/>
      <c r="I1" s="32"/>
    </row>
    <row r="2" spans="1:10" ht="15" customHeight="1" x14ac:dyDescent="0.15">
      <c r="A2" s="210"/>
      <c r="B2" s="212" t="s">
        <v>37</v>
      </c>
      <c r="C2" s="212"/>
      <c r="D2" s="212"/>
      <c r="E2" s="212"/>
      <c r="F2" s="212"/>
      <c r="G2" s="56"/>
      <c r="H2" s="56"/>
      <c r="I2" s="32"/>
    </row>
    <row r="3" spans="1:10" ht="15" customHeight="1" x14ac:dyDescent="0.15">
      <c r="A3" s="210"/>
      <c r="B3" s="56"/>
      <c r="C3" s="56"/>
      <c r="D3" s="56"/>
      <c r="E3" s="56"/>
      <c r="F3" s="56"/>
      <c r="G3" s="56"/>
      <c r="H3" s="56"/>
      <c r="I3" s="32"/>
    </row>
    <row r="4" spans="1:10" ht="15" customHeight="1" x14ac:dyDescent="0.15">
      <c r="A4" s="210"/>
      <c r="B4" s="212" t="s">
        <v>32</v>
      </c>
      <c r="C4" s="212"/>
      <c r="D4" s="212"/>
      <c r="E4" s="212"/>
      <c r="F4" s="212"/>
      <c r="G4" s="56"/>
      <c r="H4" s="56"/>
      <c r="I4" s="32"/>
    </row>
    <row r="5" spans="1:10" ht="15" customHeight="1" x14ac:dyDescent="0.15">
      <c r="A5" s="210"/>
      <c r="B5" s="56"/>
      <c r="C5" s="56"/>
      <c r="D5" s="56"/>
      <c r="E5" s="56"/>
      <c r="F5" s="56"/>
      <c r="G5" s="56"/>
      <c r="H5" s="56"/>
      <c r="I5" s="32"/>
    </row>
    <row r="6" spans="1:10" ht="15" customHeight="1" x14ac:dyDescent="0.15">
      <c r="A6" s="210"/>
      <c r="B6" s="211"/>
      <c r="C6" s="211"/>
      <c r="D6" s="56"/>
      <c r="E6" s="56"/>
      <c r="F6" s="56"/>
      <c r="G6" s="56"/>
      <c r="H6" s="56"/>
      <c r="I6" s="32"/>
    </row>
    <row r="7" spans="1:10" ht="15" customHeight="1" x14ac:dyDescent="0.15">
      <c r="A7" s="210"/>
      <c r="B7" s="56"/>
      <c r="C7" s="56"/>
      <c r="D7" s="56"/>
      <c r="E7" s="56"/>
      <c r="F7" s="56"/>
      <c r="G7" s="56"/>
      <c r="H7" s="56"/>
      <c r="I7" s="32"/>
    </row>
    <row r="8" spans="1:10" ht="15" customHeight="1" x14ac:dyDescent="0.15">
      <c r="A8" s="33" t="s">
        <v>10</v>
      </c>
      <c r="B8" s="34" t="s">
        <v>149</v>
      </c>
      <c r="C8" s="34"/>
      <c r="D8" s="34"/>
      <c r="E8" s="34"/>
      <c r="F8" s="55"/>
      <c r="G8" s="55"/>
      <c r="H8" s="55"/>
      <c r="I8" s="32"/>
    </row>
    <row r="9" spans="1:10" ht="15" customHeight="1" x14ac:dyDescent="0.15">
      <c r="A9" s="33" t="s">
        <v>0</v>
      </c>
      <c r="B9" s="34" t="s">
        <v>144</v>
      </c>
      <c r="C9" s="34"/>
      <c r="D9" s="34"/>
      <c r="E9" s="34"/>
      <c r="F9" s="55"/>
      <c r="G9" s="55"/>
      <c r="H9" s="55"/>
      <c r="I9" s="32"/>
    </row>
    <row r="10" spans="1:10" ht="15" customHeight="1" x14ac:dyDescent="0.15">
      <c r="A10" s="33" t="s">
        <v>12</v>
      </c>
      <c r="B10" s="213">
        <v>43520</v>
      </c>
      <c r="C10" s="213"/>
      <c r="D10" s="35"/>
      <c r="E10" s="35"/>
      <c r="F10" s="36"/>
      <c r="G10" s="36"/>
      <c r="H10" s="36"/>
      <c r="I10" s="32"/>
    </row>
    <row r="11" spans="1:10" ht="15" customHeight="1" x14ac:dyDescent="0.15">
      <c r="A11" s="33" t="s">
        <v>31</v>
      </c>
      <c r="B11" s="34" t="s">
        <v>39</v>
      </c>
      <c r="C11" s="35"/>
      <c r="D11" s="56"/>
      <c r="E11" s="56"/>
      <c r="F11" s="56"/>
      <c r="G11" s="56"/>
      <c r="H11" s="56"/>
      <c r="I11" s="32"/>
    </row>
    <row r="12" spans="1:10" ht="15" customHeight="1" x14ac:dyDescent="0.15">
      <c r="A12" s="33" t="s">
        <v>15</v>
      </c>
      <c r="B12" s="55" t="s">
        <v>43</v>
      </c>
      <c r="C12" s="56"/>
      <c r="D12" s="77" t="s">
        <v>87</v>
      </c>
      <c r="E12" s="77"/>
      <c r="F12" s="77" t="s">
        <v>88</v>
      </c>
      <c r="G12" s="78" t="s">
        <v>92</v>
      </c>
      <c r="H12" s="77"/>
      <c r="I12" s="79"/>
      <c r="J12" s="80"/>
    </row>
    <row r="13" spans="1:10" ht="15" customHeight="1" x14ac:dyDescent="0.15">
      <c r="A13" s="55" t="s">
        <v>11</v>
      </c>
      <c r="B13" s="37" t="s">
        <v>68</v>
      </c>
      <c r="C13" s="38"/>
      <c r="D13" s="39" t="s">
        <v>95</v>
      </c>
      <c r="E13" s="38"/>
      <c r="F13" s="39" t="s">
        <v>94</v>
      </c>
      <c r="G13" s="38"/>
      <c r="H13" s="40"/>
      <c r="I13" s="41" t="s">
        <v>22</v>
      </c>
    </row>
    <row r="14" spans="1:10" ht="15" customHeight="1" x14ac:dyDescent="0.15">
      <c r="A14" s="55" t="s">
        <v>14</v>
      </c>
      <c r="B14" s="42">
        <v>0.5</v>
      </c>
      <c r="C14" s="43"/>
      <c r="D14" s="76">
        <v>0.48</v>
      </c>
      <c r="E14" s="43"/>
      <c r="F14" s="44">
        <v>0.5</v>
      </c>
      <c r="G14" s="43"/>
      <c r="H14" s="45" t="s">
        <v>16</v>
      </c>
      <c r="I14" s="46" t="s">
        <v>23</v>
      </c>
    </row>
    <row r="15" spans="1:10" ht="15" customHeight="1" x14ac:dyDescent="0.15">
      <c r="A15" s="55" t="s">
        <v>13</v>
      </c>
      <c r="B15" s="47">
        <v>61.97</v>
      </c>
      <c r="C15" s="48" t="s">
        <v>89</v>
      </c>
      <c r="D15" s="47">
        <v>57.02</v>
      </c>
      <c r="E15" s="48" t="s">
        <v>90</v>
      </c>
      <c r="F15" s="49">
        <v>57.02</v>
      </c>
      <c r="G15" s="48" t="s">
        <v>91</v>
      </c>
      <c r="H15" s="45" t="s">
        <v>17</v>
      </c>
      <c r="I15" s="46" t="s">
        <v>24</v>
      </c>
    </row>
    <row r="16" spans="1:10" ht="15" customHeight="1" x14ac:dyDescent="0.15">
      <c r="A16" s="55"/>
      <c r="B16" s="50" t="s">
        <v>4</v>
      </c>
      <c r="C16" s="51" t="s">
        <v>110</v>
      </c>
      <c r="D16" s="51" t="s">
        <v>4</v>
      </c>
      <c r="E16" s="51" t="s">
        <v>110</v>
      </c>
      <c r="F16" s="51" t="s">
        <v>4</v>
      </c>
      <c r="G16" s="51" t="s">
        <v>110</v>
      </c>
      <c r="H16" s="52" t="s">
        <v>148</v>
      </c>
      <c r="I16" s="53">
        <v>15</v>
      </c>
    </row>
    <row r="17" spans="1:10" ht="15" customHeight="1" x14ac:dyDescent="0.15">
      <c r="A17" s="64" t="s">
        <v>49</v>
      </c>
      <c r="B17" s="96">
        <v>61.97</v>
      </c>
      <c r="C17" s="97">
        <f>B17/B$15*1000*B$14</f>
        <v>500</v>
      </c>
      <c r="D17" s="96"/>
      <c r="E17" s="97">
        <f>D17/D$15*1000*D$14</f>
        <v>0</v>
      </c>
      <c r="F17" s="96">
        <v>61.97</v>
      </c>
      <c r="G17" s="97">
        <f>480+20*(F17-F$15)/(B$15-F$15)</f>
        <v>500</v>
      </c>
      <c r="H17" s="62">
        <f>LARGE((C17,E17,G17),1)</f>
        <v>500</v>
      </c>
      <c r="I17" s="63">
        <v>1</v>
      </c>
      <c r="J17" t="s">
        <v>113</v>
      </c>
    </row>
    <row r="18" spans="1:10" ht="15" customHeight="1" x14ac:dyDescent="0.15">
      <c r="A18" s="64" t="s">
        <v>46</v>
      </c>
      <c r="B18" s="96">
        <v>59.7</v>
      </c>
      <c r="C18" s="97">
        <f>B18/B$15*1000*B$14</f>
        <v>481.68468613845408</v>
      </c>
      <c r="D18" s="96"/>
      <c r="E18" s="97">
        <f>D18/D$15*1000*D$14</f>
        <v>0</v>
      </c>
      <c r="F18" s="96">
        <v>59.7</v>
      </c>
      <c r="G18" s="97">
        <f>480+20*(F18-F$15)/(B$15-F$15)</f>
        <v>490.82828282828285</v>
      </c>
      <c r="H18" s="62">
        <f>LARGE((C18,E18,G18),1)</f>
        <v>490.82828282828285</v>
      </c>
      <c r="I18" s="63">
        <v>2</v>
      </c>
      <c r="J18" t="s">
        <v>113</v>
      </c>
    </row>
    <row r="19" spans="1:10" x14ac:dyDescent="0.15">
      <c r="A19" s="64" t="s">
        <v>74</v>
      </c>
      <c r="B19" s="96">
        <v>57.02</v>
      </c>
      <c r="C19" s="97">
        <f t="shared" ref="C19:C31" si="0">B19/B$15*1000*B$14</f>
        <v>460.06131999354528</v>
      </c>
      <c r="D19" s="96">
        <v>57.02</v>
      </c>
      <c r="E19" s="97">
        <f t="shared" ref="E19:E30" si="1">D19/D$15*1000*D$14</f>
        <v>480</v>
      </c>
      <c r="F19" s="96"/>
      <c r="G19" s="97"/>
      <c r="H19" s="62">
        <f>LARGE((C19,E19,G19),1)</f>
        <v>480</v>
      </c>
      <c r="I19" s="63">
        <v>3</v>
      </c>
    </row>
    <row r="20" spans="1:10" x14ac:dyDescent="0.15">
      <c r="A20" s="64" t="s">
        <v>86</v>
      </c>
      <c r="B20" s="96">
        <v>49.09</v>
      </c>
      <c r="C20" s="97">
        <f>B20/B$15*1000*B$14</f>
        <v>396.07874778118446</v>
      </c>
      <c r="D20" s="96">
        <v>49.09</v>
      </c>
      <c r="E20" s="97">
        <f>D20/D$15*1000*D$14</f>
        <v>413.24447562258854</v>
      </c>
      <c r="F20" s="96"/>
      <c r="G20" s="97"/>
      <c r="H20" s="62">
        <f>LARGE((C20,E20,G20),1)</f>
        <v>413.24447562258854</v>
      </c>
      <c r="I20" s="63">
        <v>4</v>
      </c>
    </row>
    <row r="21" spans="1:10" x14ac:dyDescent="0.15">
      <c r="A21" s="65" t="s">
        <v>78</v>
      </c>
      <c r="B21" s="96">
        <v>48.86</v>
      </c>
      <c r="C21" s="97">
        <f t="shared" si="0"/>
        <v>394.22301113441989</v>
      </c>
      <c r="D21" s="96">
        <v>48.86</v>
      </c>
      <c r="E21" s="97">
        <f>D21/D$15*1000*D$14</f>
        <v>411.3083128726762</v>
      </c>
      <c r="F21" s="96"/>
      <c r="G21" s="97"/>
      <c r="H21" s="62">
        <f>LARGE((C21,E21,G21),1)</f>
        <v>411.3083128726762</v>
      </c>
      <c r="I21" s="63">
        <v>5</v>
      </c>
    </row>
    <row r="22" spans="1:10" x14ac:dyDescent="0.15">
      <c r="A22" s="64" t="s">
        <v>75</v>
      </c>
      <c r="B22" s="96">
        <v>47.02</v>
      </c>
      <c r="C22" s="97">
        <f t="shared" si="0"/>
        <v>379.37711796030339</v>
      </c>
      <c r="D22" s="96">
        <v>47.02</v>
      </c>
      <c r="E22" s="97">
        <f t="shared" si="1"/>
        <v>395.81901087337775</v>
      </c>
      <c r="F22" s="96"/>
      <c r="G22" s="97"/>
      <c r="H22" s="62">
        <f>LARGE((C22,E22,G22),1)</f>
        <v>395.81901087337775</v>
      </c>
      <c r="I22" s="63">
        <v>6</v>
      </c>
    </row>
    <row r="23" spans="1:10" x14ac:dyDescent="0.15">
      <c r="A23" s="64" t="s">
        <v>80</v>
      </c>
      <c r="B23" s="96">
        <v>38.15</v>
      </c>
      <c r="C23" s="97">
        <f t="shared" si="0"/>
        <v>307.81023075681782</v>
      </c>
      <c r="D23" s="96">
        <v>38.15</v>
      </c>
      <c r="E23" s="97">
        <f t="shared" si="1"/>
        <v>321.15047351806379</v>
      </c>
      <c r="F23" s="96"/>
      <c r="G23" s="97"/>
      <c r="H23" s="62">
        <f>LARGE((C23,E23,G23),1)</f>
        <v>321.15047351806379</v>
      </c>
      <c r="I23" s="63">
        <v>7</v>
      </c>
    </row>
    <row r="24" spans="1:10" x14ac:dyDescent="0.15">
      <c r="A24" s="64" t="s">
        <v>82</v>
      </c>
      <c r="B24" s="96">
        <v>37.82</v>
      </c>
      <c r="C24" s="97">
        <f t="shared" si="0"/>
        <v>305.14765208972085</v>
      </c>
      <c r="D24" s="96">
        <v>37.82</v>
      </c>
      <c r="E24" s="97">
        <f t="shared" si="1"/>
        <v>318.37250087688528</v>
      </c>
      <c r="F24" s="96"/>
      <c r="G24" s="97"/>
      <c r="H24" s="62">
        <f>LARGE((C24,E24,G24),1)</f>
        <v>318.37250087688528</v>
      </c>
      <c r="I24" s="63">
        <v>8</v>
      </c>
    </row>
    <row r="25" spans="1:10" x14ac:dyDescent="0.15">
      <c r="A25" s="64" t="s">
        <v>79</v>
      </c>
      <c r="B25" s="96">
        <v>37.78</v>
      </c>
      <c r="C25" s="97">
        <f t="shared" si="0"/>
        <v>304.82491528158789</v>
      </c>
      <c r="D25" s="96">
        <v>37.78</v>
      </c>
      <c r="E25" s="97">
        <f t="shared" si="1"/>
        <v>318.03577692037879</v>
      </c>
      <c r="F25" s="96"/>
      <c r="G25" s="97"/>
      <c r="H25" s="62">
        <f>LARGE((C25,E25,G25),1)</f>
        <v>318.03577692037879</v>
      </c>
      <c r="I25" s="63">
        <v>9</v>
      </c>
    </row>
    <row r="26" spans="1:10" x14ac:dyDescent="0.15">
      <c r="A26" s="64" t="s">
        <v>76</v>
      </c>
      <c r="B26" s="96">
        <v>36.47</v>
      </c>
      <c r="C26" s="97">
        <f t="shared" si="0"/>
        <v>294.25528481523315</v>
      </c>
      <c r="D26" s="96">
        <v>36.47</v>
      </c>
      <c r="E26" s="97">
        <f t="shared" si="1"/>
        <v>307.00806734479124</v>
      </c>
      <c r="F26" s="96"/>
      <c r="G26" s="97"/>
      <c r="H26" s="62">
        <f>LARGE((C26,E26,G26),1)</f>
        <v>307.00806734479124</v>
      </c>
      <c r="I26" s="63">
        <v>10</v>
      </c>
    </row>
    <row r="27" spans="1:10" x14ac:dyDescent="0.15">
      <c r="A27" s="64" t="s">
        <v>81</v>
      </c>
      <c r="B27" s="96">
        <v>29.04</v>
      </c>
      <c r="C27" s="97">
        <f t="shared" si="0"/>
        <v>234.30692270453446</v>
      </c>
      <c r="D27" s="96">
        <v>29.04</v>
      </c>
      <c r="E27" s="97">
        <f t="shared" si="1"/>
        <v>244.46159242371093</v>
      </c>
      <c r="F27" s="96"/>
      <c r="G27" s="97"/>
      <c r="H27" s="62">
        <f>LARGE((C27,E27,G27),1)</f>
        <v>244.46159242371093</v>
      </c>
      <c r="I27" s="63">
        <v>11</v>
      </c>
    </row>
    <row r="28" spans="1:10" x14ac:dyDescent="0.15">
      <c r="A28" s="64" t="s">
        <v>83</v>
      </c>
      <c r="B28" s="96">
        <v>19.22</v>
      </c>
      <c r="C28" s="97">
        <f t="shared" si="0"/>
        <v>155.07503630789091</v>
      </c>
      <c r="D28" s="96">
        <v>19.22</v>
      </c>
      <c r="E28" s="97">
        <f t="shared" si="1"/>
        <v>161.7958611013679</v>
      </c>
      <c r="F28" s="96"/>
      <c r="G28" s="97"/>
      <c r="H28" s="62">
        <f>LARGE((C28,E28,G28),1)</f>
        <v>161.7958611013679</v>
      </c>
      <c r="I28" s="63">
        <v>12</v>
      </c>
    </row>
    <row r="29" spans="1:10" x14ac:dyDescent="0.15">
      <c r="A29" s="64" t="s">
        <v>85</v>
      </c>
      <c r="B29" s="96">
        <v>18.239999999999998</v>
      </c>
      <c r="C29" s="97">
        <f t="shared" si="0"/>
        <v>147.1679845086332</v>
      </c>
      <c r="D29" s="96">
        <v>18.239999999999998</v>
      </c>
      <c r="E29" s="97">
        <f t="shared" si="1"/>
        <v>153.54612416695895</v>
      </c>
      <c r="F29" s="96"/>
      <c r="G29" s="97"/>
      <c r="H29" s="62">
        <f>LARGE((C29,E29,G29),1)</f>
        <v>153.54612416695895</v>
      </c>
      <c r="I29" s="63">
        <v>13</v>
      </c>
    </row>
    <row r="30" spans="1:10" x14ac:dyDescent="0.15">
      <c r="A30" s="64" t="s">
        <v>84</v>
      </c>
      <c r="B30" s="96">
        <v>13.76</v>
      </c>
      <c r="C30" s="97">
        <f t="shared" si="0"/>
        <v>111.02146199774084</v>
      </c>
      <c r="D30" s="96">
        <v>13.76</v>
      </c>
      <c r="E30" s="97">
        <f t="shared" si="1"/>
        <v>115.83304103823218</v>
      </c>
      <c r="F30" s="96"/>
      <c r="G30" s="97"/>
      <c r="H30" s="62">
        <f>LARGE((C30,E30,G30),1)</f>
        <v>115.83304103823218</v>
      </c>
      <c r="I30" s="63">
        <v>14</v>
      </c>
    </row>
    <row r="31" spans="1:10" x14ac:dyDescent="0.15">
      <c r="A31" s="64" t="s">
        <v>135</v>
      </c>
      <c r="B31" s="96">
        <v>10.93</v>
      </c>
      <c r="C31" s="97">
        <f t="shared" si="0"/>
        <v>88.187832822333391</v>
      </c>
      <c r="D31" s="96">
        <v>10.93</v>
      </c>
      <c r="E31" s="97">
        <f t="shared" ref="E31" si="2">D31/D$15*1000*D$14</f>
        <v>92.009821115398097</v>
      </c>
      <c r="F31" s="96"/>
      <c r="G31" s="97"/>
      <c r="H31" s="62">
        <f>LARGE((C31,E31,G31),1)</f>
        <v>92.009821115398097</v>
      </c>
      <c r="I31" s="63">
        <v>15</v>
      </c>
    </row>
    <row r="32" spans="1:10" x14ac:dyDescent="0.15">
      <c r="C32"/>
    </row>
  </sheetData>
  <mergeCells count="5">
    <mergeCell ref="A1:A7"/>
    <mergeCell ref="B2:F2"/>
    <mergeCell ref="B4:F4"/>
    <mergeCell ref="B6:C6"/>
    <mergeCell ref="B10:C10"/>
  </mergeCells>
  <conditionalFormatting sqref="A30">
    <cfRule type="duplicateValues" dxfId="24" priority="1"/>
    <cfRule type="duplicateValues" dxfId="23" priority="2"/>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35"/>
  <sheetViews>
    <sheetView tabSelected="1" zoomScaleNormal="100" zoomScalePageLayoutView="125" workbookViewId="0">
      <selection activeCell="O49" sqref="O49"/>
    </sheetView>
  </sheetViews>
  <sheetFormatPr baseColWidth="10" defaultColWidth="10.6640625" defaultRowHeight="14" x14ac:dyDescent="0.15"/>
  <cols>
    <col min="1" max="1" width="22.83203125" style="1" customWidth="1"/>
    <col min="2" max="4" width="9.5" style="186" customWidth="1"/>
    <col min="5" max="5" width="18.1640625" style="1" customWidth="1"/>
    <col min="6" max="6" width="6.1640625" style="1" customWidth="1"/>
    <col min="7" max="8" width="4.83203125" style="264" customWidth="1"/>
    <col min="9" max="11" width="4.83203125" style="28" customWidth="1"/>
    <col min="12" max="13" width="4.83203125" style="173" customWidth="1"/>
    <col min="14" max="19" width="4.83203125" customWidth="1"/>
    <col min="20" max="20" width="4.83203125" style="93" customWidth="1"/>
    <col min="21" max="26" width="4.83203125" customWidth="1"/>
    <col min="27" max="27" width="4.83203125" style="102" customWidth="1"/>
    <col min="28" max="31" width="4.83203125" style="173" customWidth="1"/>
    <col min="32" max="37" width="4.83203125" customWidth="1"/>
    <col min="38" max="16384" width="10.6640625" style="28"/>
  </cols>
  <sheetData>
    <row r="1" spans="1:37" s="23" customFormat="1" ht="33.75" customHeight="1" x14ac:dyDescent="0.15">
      <c r="A1" s="22"/>
      <c r="B1" s="181"/>
      <c r="C1" s="181"/>
      <c r="D1" s="181"/>
      <c r="E1" s="22"/>
      <c r="F1" s="22"/>
      <c r="G1" s="170">
        <v>2022</v>
      </c>
      <c r="H1" s="170">
        <v>2022</v>
      </c>
      <c r="I1" s="19">
        <v>2023</v>
      </c>
      <c r="J1" s="19">
        <v>2023</v>
      </c>
      <c r="K1" s="19">
        <v>2023</v>
      </c>
      <c r="L1" s="170">
        <v>2023</v>
      </c>
      <c r="M1" s="170">
        <v>2023</v>
      </c>
      <c r="N1" s="19">
        <v>2023</v>
      </c>
      <c r="O1" s="19">
        <v>2023</v>
      </c>
      <c r="P1" s="19">
        <v>2023</v>
      </c>
      <c r="Q1" s="19">
        <v>2023</v>
      </c>
      <c r="R1" s="19">
        <v>2023</v>
      </c>
      <c r="S1" s="166">
        <v>2023</v>
      </c>
      <c r="T1" s="218">
        <v>2023</v>
      </c>
      <c r="U1" s="19">
        <v>2023</v>
      </c>
      <c r="V1" s="19">
        <v>2023</v>
      </c>
      <c r="W1" s="19">
        <v>2023</v>
      </c>
      <c r="X1" s="19">
        <v>2023</v>
      </c>
      <c r="Y1" s="19">
        <v>2023</v>
      </c>
      <c r="Z1" s="19">
        <v>2023</v>
      </c>
      <c r="AA1" s="99">
        <v>2023</v>
      </c>
      <c r="AB1" s="170">
        <v>2023</v>
      </c>
      <c r="AC1" s="170">
        <v>2023</v>
      </c>
      <c r="AD1" s="170">
        <v>2023</v>
      </c>
      <c r="AE1" s="170">
        <v>2023</v>
      </c>
      <c r="AF1" s="19"/>
      <c r="AG1" s="19"/>
      <c r="AH1" s="19"/>
      <c r="AI1" s="19"/>
      <c r="AJ1" s="19"/>
      <c r="AK1" s="19"/>
    </row>
    <row r="2" spans="1:37" s="23" customFormat="1" ht="38" customHeight="1" x14ac:dyDescent="0.15">
      <c r="A2" s="24"/>
      <c r="B2" s="182"/>
      <c r="C2" s="182"/>
      <c r="D2" s="182"/>
      <c r="E2" s="25"/>
      <c r="F2" s="25"/>
      <c r="G2" s="171" t="s">
        <v>54</v>
      </c>
      <c r="H2" s="171" t="s">
        <v>54</v>
      </c>
      <c r="I2" s="59" t="s">
        <v>67</v>
      </c>
      <c r="J2" s="59" t="s">
        <v>67</v>
      </c>
      <c r="K2" s="59" t="s">
        <v>73</v>
      </c>
      <c r="L2" s="171" t="s">
        <v>105</v>
      </c>
      <c r="M2" s="171" t="s">
        <v>105</v>
      </c>
      <c r="N2" s="59" t="s">
        <v>73</v>
      </c>
      <c r="O2" s="59" t="s">
        <v>73</v>
      </c>
      <c r="P2" s="59" t="s">
        <v>67</v>
      </c>
      <c r="Q2" s="59" t="s">
        <v>67</v>
      </c>
      <c r="R2" s="59" t="s">
        <v>73</v>
      </c>
      <c r="S2" s="167" t="s">
        <v>145</v>
      </c>
      <c r="T2" s="267" t="s">
        <v>145</v>
      </c>
      <c r="U2" s="59" t="s">
        <v>146</v>
      </c>
      <c r="V2" s="59" t="s">
        <v>146</v>
      </c>
      <c r="W2" s="59" t="s">
        <v>176</v>
      </c>
      <c r="X2" s="59" t="s">
        <v>176</v>
      </c>
      <c r="Y2" s="59" t="s">
        <v>176</v>
      </c>
      <c r="Z2" s="59" t="s">
        <v>176</v>
      </c>
      <c r="AA2" s="100" t="s">
        <v>180</v>
      </c>
      <c r="AB2" s="171" t="s">
        <v>105</v>
      </c>
      <c r="AC2" s="171" t="s">
        <v>105</v>
      </c>
      <c r="AD2" s="171" t="s">
        <v>208</v>
      </c>
      <c r="AE2" s="171" t="s">
        <v>193</v>
      </c>
      <c r="AF2" s="59"/>
      <c r="AG2" s="59"/>
      <c r="AH2" s="59"/>
      <c r="AI2" s="59"/>
      <c r="AJ2" s="59"/>
      <c r="AK2" s="59"/>
    </row>
    <row r="3" spans="1:37" s="27" customFormat="1" ht="30.75" customHeight="1" x14ac:dyDescent="0.15">
      <c r="A3" s="72" t="s">
        <v>33</v>
      </c>
      <c r="B3" s="183" t="s">
        <v>38</v>
      </c>
      <c r="C3" s="183"/>
      <c r="D3" s="183"/>
      <c r="E3" s="73" t="s">
        <v>20</v>
      </c>
      <c r="F3" s="26"/>
      <c r="G3" s="171" t="s">
        <v>41</v>
      </c>
      <c r="H3" s="171" t="s">
        <v>41</v>
      </c>
      <c r="I3" s="59" t="s">
        <v>41</v>
      </c>
      <c r="J3" s="59" t="s">
        <v>41</v>
      </c>
      <c r="K3" s="59" t="s">
        <v>96</v>
      </c>
      <c r="L3" s="171" t="s">
        <v>111</v>
      </c>
      <c r="M3" s="171" t="s">
        <v>111</v>
      </c>
      <c r="N3" s="59" t="s">
        <v>96</v>
      </c>
      <c r="O3" s="59" t="s">
        <v>96</v>
      </c>
      <c r="P3" s="59" t="s">
        <v>116</v>
      </c>
      <c r="Q3" s="59" t="s">
        <v>116</v>
      </c>
      <c r="R3" s="59" t="s">
        <v>144</v>
      </c>
      <c r="S3" s="167" t="s">
        <v>147</v>
      </c>
      <c r="T3" s="267" t="s">
        <v>147</v>
      </c>
      <c r="U3" s="59" t="s">
        <v>144</v>
      </c>
      <c r="V3" s="59" t="s">
        <v>144</v>
      </c>
      <c r="W3" s="59" t="s">
        <v>177</v>
      </c>
      <c r="X3" s="59" t="s">
        <v>177</v>
      </c>
      <c r="Y3" s="59" t="s">
        <v>179</v>
      </c>
      <c r="Z3" s="59" t="s">
        <v>179</v>
      </c>
      <c r="AA3" s="100" t="s">
        <v>181</v>
      </c>
      <c r="AB3" s="171" t="s">
        <v>181</v>
      </c>
      <c r="AC3" s="171" t="s">
        <v>181</v>
      </c>
      <c r="AD3" s="171" t="s">
        <v>189</v>
      </c>
      <c r="AE3" s="171" t="s">
        <v>189</v>
      </c>
      <c r="AF3" s="59"/>
      <c r="AG3" s="59"/>
      <c r="AH3" s="59"/>
      <c r="AI3" s="59"/>
      <c r="AJ3" s="59"/>
      <c r="AK3" s="59"/>
    </row>
    <row r="4" spans="1:37" ht="11" customHeight="1" x14ac:dyDescent="0.15">
      <c r="A4" s="4"/>
      <c r="B4" s="184"/>
      <c r="C4" s="208" t="s">
        <v>210</v>
      </c>
      <c r="D4" s="184"/>
      <c r="E4" s="5"/>
      <c r="F4" s="61"/>
      <c r="G4" s="172">
        <v>43450</v>
      </c>
      <c r="H4" s="172">
        <v>43451</v>
      </c>
      <c r="I4" s="60">
        <v>43485</v>
      </c>
      <c r="J4" s="60">
        <v>43486</v>
      </c>
      <c r="K4" s="60">
        <v>43492</v>
      </c>
      <c r="L4" s="172">
        <v>43499</v>
      </c>
      <c r="M4" s="172">
        <v>43500</v>
      </c>
      <c r="N4" s="60">
        <v>43506</v>
      </c>
      <c r="O4" s="60">
        <v>43507</v>
      </c>
      <c r="P4" s="60">
        <v>43503</v>
      </c>
      <c r="Q4" s="60">
        <v>43504</v>
      </c>
      <c r="R4" s="60">
        <v>43519</v>
      </c>
      <c r="S4" s="168">
        <v>43519</v>
      </c>
      <c r="T4" s="268">
        <v>43520</v>
      </c>
      <c r="U4" s="60">
        <v>43520</v>
      </c>
      <c r="V4" s="60">
        <v>43521</v>
      </c>
      <c r="W4" s="60">
        <v>43526</v>
      </c>
      <c r="X4" s="60">
        <v>43527</v>
      </c>
      <c r="Y4" s="60">
        <v>43532</v>
      </c>
      <c r="Z4" s="60">
        <v>43533</v>
      </c>
      <c r="AA4" s="101">
        <v>43533</v>
      </c>
      <c r="AB4" s="172">
        <v>43541</v>
      </c>
      <c r="AC4" s="172">
        <v>43542</v>
      </c>
      <c r="AD4" s="172">
        <v>43541</v>
      </c>
      <c r="AE4" s="172">
        <v>43542</v>
      </c>
      <c r="AF4" s="60"/>
      <c r="AG4" s="60"/>
      <c r="AH4" s="60"/>
      <c r="AI4" s="60"/>
      <c r="AJ4" s="60"/>
      <c r="AK4" s="60"/>
    </row>
    <row r="5" spans="1:37" ht="11" x14ac:dyDescent="0.15">
      <c r="A5" s="14"/>
      <c r="B5" s="185"/>
      <c r="C5" s="284"/>
      <c r="D5" s="185"/>
      <c r="E5" s="15"/>
      <c r="F5" s="61"/>
      <c r="G5" s="172" t="s">
        <v>39</v>
      </c>
      <c r="H5" s="172" t="s">
        <v>39</v>
      </c>
      <c r="I5" s="60" t="s">
        <v>39</v>
      </c>
      <c r="J5" s="60" t="s">
        <v>71</v>
      </c>
      <c r="K5" s="60" t="s">
        <v>39</v>
      </c>
      <c r="L5" s="172" t="s">
        <v>39</v>
      </c>
      <c r="M5" s="172" t="s">
        <v>71</v>
      </c>
      <c r="N5" s="60" t="s">
        <v>39</v>
      </c>
      <c r="O5" s="60" t="s">
        <v>39</v>
      </c>
      <c r="P5" s="60" t="s">
        <v>39</v>
      </c>
      <c r="Q5" s="60" t="s">
        <v>71</v>
      </c>
      <c r="R5" s="60" t="s">
        <v>39</v>
      </c>
      <c r="S5" s="168" t="s">
        <v>39</v>
      </c>
      <c r="T5" s="268" t="s">
        <v>71</v>
      </c>
      <c r="U5" s="60" t="s">
        <v>39</v>
      </c>
      <c r="V5" s="60" t="s">
        <v>71</v>
      </c>
      <c r="W5" s="60" t="s">
        <v>39</v>
      </c>
      <c r="X5" s="60" t="s">
        <v>71</v>
      </c>
      <c r="Y5" s="60" t="s">
        <v>39</v>
      </c>
      <c r="Z5" s="60" t="s">
        <v>71</v>
      </c>
      <c r="AA5" s="101" t="s">
        <v>39</v>
      </c>
      <c r="AB5" s="172" t="s">
        <v>39</v>
      </c>
      <c r="AC5" s="172" t="s">
        <v>71</v>
      </c>
      <c r="AD5" s="172" t="s">
        <v>39</v>
      </c>
      <c r="AE5" s="172" t="s">
        <v>71</v>
      </c>
      <c r="AF5" s="60"/>
      <c r="AG5" s="60"/>
      <c r="AH5" s="60"/>
      <c r="AI5" s="60"/>
      <c r="AJ5" s="60"/>
      <c r="AK5" s="60"/>
    </row>
    <row r="6" spans="1:37" ht="11" customHeight="1" x14ac:dyDescent="0.15">
      <c r="A6" s="4"/>
      <c r="B6" s="184"/>
      <c r="C6" s="284"/>
      <c r="D6" s="208" t="s">
        <v>211</v>
      </c>
      <c r="E6" s="5"/>
      <c r="F6" s="29"/>
      <c r="G6" s="194" t="s">
        <v>21</v>
      </c>
      <c r="H6" s="194" t="s">
        <v>21</v>
      </c>
      <c r="I6" s="54" t="s">
        <v>21</v>
      </c>
      <c r="J6" s="54" t="s">
        <v>21</v>
      </c>
      <c r="K6" s="54" t="s">
        <v>21</v>
      </c>
      <c r="L6" s="194" t="s">
        <v>21</v>
      </c>
      <c r="M6" s="194" t="s">
        <v>21</v>
      </c>
      <c r="N6" s="54" t="s">
        <v>21</v>
      </c>
      <c r="O6" s="54" t="s">
        <v>21</v>
      </c>
      <c r="P6" s="54" t="s">
        <v>21</v>
      </c>
      <c r="Q6" s="54" t="s">
        <v>21</v>
      </c>
      <c r="R6" s="54" t="s">
        <v>21</v>
      </c>
      <c r="S6" s="54" t="s">
        <v>21</v>
      </c>
      <c r="T6" s="269" t="s">
        <v>21</v>
      </c>
      <c r="U6" s="54" t="s">
        <v>21</v>
      </c>
      <c r="V6" s="54" t="s">
        <v>21</v>
      </c>
      <c r="W6" s="54" t="s">
        <v>21</v>
      </c>
      <c r="X6" s="54" t="s">
        <v>21</v>
      </c>
      <c r="Y6" s="54" t="s">
        <v>21</v>
      </c>
      <c r="Z6" s="54" t="s">
        <v>21</v>
      </c>
      <c r="AA6" s="103" t="s">
        <v>21</v>
      </c>
      <c r="AB6" s="194" t="s">
        <v>21</v>
      </c>
      <c r="AC6" s="194" t="s">
        <v>21</v>
      </c>
      <c r="AD6" s="194" t="s">
        <v>21</v>
      </c>
      <c r="AE6" s="194" t="s">
        <v>21</v>
      </c>
      <c r="AF6" s="54"/>
      <c r="AG6" s="54"/>
      <c r="AH6" s="54"/>
      <c r="AI6" s="54"/>
      <c r="AJ6" s="54"/>
      <c r="AK6" s="54"/>
    </row>
    <row r="7" spans="1:37" s="31" customFormat="1" ht="11" x14ac:dyDescent="0.15">
      <c r="A7" s="14" t="s">
        <v>35</v>
      </c>
      <c r="B7" s="185" t="s">
        <v>58</v>
      </c>
      <c r="C7" s="209"/>
      <c r="D7" s="209"/>
      <c r="E7" s="15" t="s">
        <v>9</v>
      </c>
      <c r="F7" s="30" t="s">
        <v>26</v>
      </c>
      <c r="G7" s="195">
        <f>'FIS Apex MO-1'!I16</f>
        <v>37</v>
      </c>
      <c r="H7" s="195">
        <f>'FIS Apex MO-2'!I16</f>
        <v>37</v>
      </c>
      <c r="I7" s="69">
        <f>'NorAm Apex MO'!I16</f>
        <v>61</v>
      </c>
      <c r="J7" s="69">
        <f>'NorAm Apex DM'!I16</f>
        <v>60</v>
      </c>
      <c r="K7" s="69">
        <f>'TT BV1'!I16</f>
        <v>16</v>
      </c>
      <c r="L7" s="195">
        <f>'CC Canyon MO'!I16</f>
        <v>36</v>
      </c>
      <c r="M7" s="195">
        <f>'CC Canyon DM'!I16</f>
        <v>27</v>
      </c>
      <c r="N7" s="69">
        <f>'TT BV2'!I16</f>
        <v>15</v>
      </c>
      <c r="O7" s="69">
        <f>'TT BV3'!I16</f>
        <v>15</v>
      </c>
      <c r="P7" s="69">
        <f>'NorAm Deer Valley MO'!I16</f>
        <v>59</v>
      </c>
      <c r="Q7" s="69">
        <f>'NorAm Deer Valley DM'!I16</f>
        <v>55</v>
      </c>
      <c r="R7" s="69">
        <f>'TT Camp Fortune'!I16</f>
        <v>14</v>
      </c>
      <c r="S7" s="69">
        <f>'CWG Crabbe Mt. MO'!K16</f>
        <v>17</v>
      </c>
      <c r="T7" s="270">
        <f>'CWG CRABBE MT. DM'!I16</f>
        <v>15</v>
      </c>
      <c r="U7" s="69">
        <f>'TT Prov CF MO'!I16</f>
        <v>15</v>
      </c>
      <c r="V7" s="69">
        <f>'TT Prov CF DM'!I16</f>
        <v>13</v>
      </c>
      <c r="W7" s="69">
        <f>'NorAm VSC MO'!I16</f>
        <v>38</v>
      </c>
      <c r="X7" s="69">
        <f>'NorAm VSC DM'!I16</f>
        <v>37</v>
      </c>
      <c r="Y7" s="69">
        <f>'NA Stratton MO'!I16</f>
        <v>53</v>
      </c>
      <c r="Z7" s="69">
        <f>'NA Stratton DM'!I16</f>
        <v>53</v>
      </c>
      <c r="AA7" s="104">
        <f>'JrNats MO'!I16</f>
        <v>37</v>
      </c>
      <c r="AB7" s="195">
        <f>'CC Caledon MO'!I16</f>
        <v>27</v>
      </c>
      <c r="AC7" s="195">
        <f>'CC Caledon DM'!I16</f>
        <v>27</v>
      </c>
      <c r="AD7" s="195">
        <f>'SrNats VSC MO'!I16</f>
        <v>26</v>
      </c>
      <c r="AE7" s="195">
        <f>'SrNats VSC DM'!I16</f>
        <v>26</v>
      </c>
      <c r="AF7" s="69"/>
      <c r="AG7" s="69"/>
      <c r="AH7" s="69"/>
      <c r="AI7" s="69"/>
      <c r="AJ7" s="69"/>
      <c r="AK7" s="69"/>
    </row>
    <row r="8" spans="1:37" s="247" customFormat="1" ht="11" x14ac:dyDescent="0.15">
      <c r="A8" s="240"/>
      <c r="B8" s="241"/>
      <c r="C8" s="241"/>
      <c r="D8" s="242"/>
      <c r="E8" s="243" t="s">
        <v>51</v>
      </c>
      <c r="F8" s="244"/>
      <c r="G8" s="246">
        <f t="shared" ref="G8:J8" si="0">G7/4</f>
        <v>9.25</v>
      </c>
      <c r="H8" s="246">
        <f t="shared" ref="H8:I8" si="1">H7/4</f>
        <v>9.25</v>
      </c>
      <c r="I8" s="243">
        <f t="shared" si="1"/>
        <v>15.25</v>
      </c>
      <c r="J8" s="243">
        <f t="shared" si="0"/>
        <v>15</v>
      </c>
      <c r="K8" s="243">
        <f t="shared" ref="K8" si="2">K7/4</f>
        <v>4</v>
      </c>
      <c r="L8" s="246">
        <f t="shared" ref="L8:Q8" si="3">L7/4</f>
        <v>9</v>
      </c>
      <c r="M8" s="246">
        <f t="shared" si="3"/>
        <v>6.75</v>
      </c>
      <c r="N8" s="243">
        <f t="shared" si="3"/>
        <v>3.75</v>
      </c>
      <c r="O8" s="243">
        <f t="shared" si="3"/>
        <v>3.75</v>
      </c>
      <c r="P8" s="243">
        <f t="shared" si="3"/>
        <v>14.75</v>
      </c>
      <c r="Q8" s="243">
        <f t="shared" si="3"/>
        <v>13.75</v>
      </c>
      <c r="R8" s="243">
        <f t="shared" ref="R8" si="4">R7/4</f>
        <v>3.5</v>
      </c>
      <c r="S8" s="243">
        <f t="shared" ref="S8:T8" si="5">S7/4</f>
        <v>4.25</v>
      </c>
      <c r="T8" s="271">
        <f t="shared" si="5"/>
        <v>3.75</v>
      </c>
      <c r="U8" s="243">
        <f t="shared" ref="U8" si="6">U7/4</f>
        <v>3.75</v>
      </c>
      <c r="V8" s="243">
        <f t="shared" ref="V8:AE8" si="7">V7/4</f>
        <v>3.25</v>
      </c>
      <c r="W8" s="243">
        <f t="shared" ref="W8:X8" si="8">W7/4</f>
        <v>9.5</v>
      </c>
      <c r="X8" s="243">
        <f t="shared" si="8"/>
        <v>9.25</v>
      </c>
      <c r="Y8" s="243">
        <f t="shared" si="7"/>
        <v>13.25</v>
      </c>
      <c r="Z8" s="243">
        <f t="shared" si="7"/>
        <v>13.25</v>
      </c>
      <c r="AA8" s="245">
        <f t="shared" ref="AA8:AD8" si="9">AA7/4</f>
        <v>9.25</v>
      </c>
      <c r="AB8" s="246">
        <f t="shared" ref="AB8:AC8" si="10">AB7/4</f>
        <v>6.75</v>
      </c>
      <c r="AC8" s="246">
        <f t="shared" si="10"/>
        <v>6.75</v>
      </c>
      <c r="AD8" s="246">
        <f t="shared" si="9"/>
        <v>6.5</v>
      </c>
      <c r="AE8" s="246">
        <f t="shared" si="7"/>
        <v>6.5</v>
      </c>
      <c r="AF8" s="243"/>
      <c r="AG8" s="243"/>
      <c r="AH8" s="243"/>
      <c r="AI8" s="243"/>
      <c r="AJ8" s="243"/>
      <c r="AK8" s="243"/>
    </row>
    <row r="9" spans="1:37" s="254" customFormat="1" ht="11" x14ac:dyDescent="0.15">
      <c r="A9" s="248"/>
      <c r="B9" s="249"/>
      <c r="C9" s="249"/>
      <c r="D9" s="250"/>
      <c r="E9" s="251" t="s">
        <v>52</v>
      </c>
      <c r="F9" s="252"/>
      <c r="G9" s="253">
        <f t="shared" ref="G9:J9" si="11">G7/2</f>
        <v>18.5</v>
      </c>
      <c r="H9" s="253">
        <f t="shared" ref="H9:I9" si="12">H7/2</f>
        <v>18.5</v>
      </c>
      <c r="I9" s="251">
        <f t="shared" si="12"/>
        <v>30.5</v>
      </c>
      <c r="J9" s="251">
        <f t="shared" si="11"/>
        <v>30</v>
      </c>
      <c r="K9" s="251">
        <f t="shared" ref="K9" si="13">K7/2</f>
        <v>8</v>
      </c>
      <c r="L9" s="253">
        <f t="shared" ref="L9:Q9" si="14">L7/2</f>
        <v>18</v>
      </c>
      <c r="M9" s="253">
        <f t="shared" si="14"/>
        <v>13.5</v>
      </c>
      <c r="N9" s="251">
        <f t="shared" si="14"/>
        <v>7.5</v>
      </c>
      <c r="O9" s="251">
        <f t="shared" si="14"/>
        <v>7.5</v>
      </c>
      <c r="P9" s="251">
        <f t="shared" si="14"/>
        <v>29.5</v>
      </c>
      <c r="Q9" s="251">
        <f t="shared" si="14"/>
        <v>27.5</v>
      </c>
      <c r="R9" s="251">
        <f t="shared" ref="R9" si="15">R7/2</f>
        <v>7</v>
      </c>
      <c r="S9" s="251">
        <f t="shared" ref="S9:T9" si="16">S7/2</f>
        <v>8.5</v>
      </c>
      <c r="T9" s="272">
        <f t="shared" si="16"/>
        <v>7.5</v>
      </c>
      <c r="U9" s="251">
        <f t="shared" ref="U9" si="17">U7/2</f>
        <v>7.5</v>
      </c>
      <c r="V9" s="251">
        <f t="shared" ref="V9:AE9" si="18">V7/2</f>
        <v>6.5</v>
      </c>
      <c r="W9" s="251">
        <f t="shared" ref="W9:X9" si="19">W7/2</f>
        <v>19</v>
      </c>
      <c r="X9" s="251">
        <f t="shared" si="19"/>
        <v>18.5</v>
      </c>
      <c r="Y9" s="251">
        <f t="shared" si="18"/>
        <v>26.5</v>
      </c>
      <c r="Z9" s="251">
        <f t="shared" si="18"/>
        <v>26.5</v>
      </c>
      <c r="AA9" s="276">
        <f t="shared" ref="AA9:AD9" si="20">AA7/2</f>
        <v>18.5</v>
      </c>
      <c r="AB9" s="253">
        <f t="shared" ref="AB9:AC9" si="21">AB7/2</f>
        <v>13.5</v>
      </c>
      <c r="AC9" s="253">
        <f t="shared" si="21"/>
        <v>13.5</v>
      </c>
      <c r="AD9" s="253">
        <f t="shared" si="20"/>
        <v>13</v>
      </c>
      <c r="AE9" s="253">
        <f t="shared" si="18"/>
        <v>13</v>
      </c>
      <c r="AF9" s="251"/>
      <c r="AG9" s="251"/>
      <c r="AH9" s="251"/>
      <c r="AI9" s="251"/>
      <c r="AJ9" s="251"/>
      <c r="AK9" s="251"/>
    </row>
    <row r="10" spans="1:37" s="260" customFormat="1" ht="11" x14ac:dyDescent="0.15">
      <c r="A10" s="255"/>
      <c r="B10" s="256"/>
      <c r="C10" s="256"/>
      <c r="D10" s="257"/>
      <c r="E10" s="258" t="s">
        <v>209</v>
      </c>
      <c r="F10" s="259"/>
      <c r="G10" s="275">
        <f>G7/3*2</f>
        <v>24.666666666666668</v>
      </c>
      <c r="H10" s="275">
        <f t="shared" ref="H10:AE10" si="22">H7/3*2</f>
        <v>24.666666666666668</v>
      </c>
      <c r="I10" s="258">
        <f t="shared" si="22"/>
        <v>40.666666666666664</v>
      </c>
      <c r="J10" s="258">
        <f t="shared" si="22"/>
        <v>40</v>
      </c>
      <c r="K10" s="258">
        <f t="shared" si="22"/>
        <v>10.666666666666666</v>
      </c>
      <c r="L10" s="275">
        <f t="shared" si="22"/>
        <v>24</v>
      </c>
      <c r="M10" s="275">
        <f t="shared" si="22"/>
        <v>18</v>
      </c>
      <c r="N10" s="258">
        <f t="shared" si="22"/>
        <v>10</v>
      </c>
      <c r="O10" s="258">
        <f t="shared" si="22"/>
        <v>10</v>
      </c>
      <c r="P10" s="258">
        <f t="shared" si="22"/>
        <v>39.333333333333336</v>
      </c>
      <c r="Q10" s="258">
        <f t="shared" si="22"/>
        <v>36.666666666666664</v>
      </c>
      <c r="R10" s="258">
        <f t="shared" si="22"/>
        <v>9.3333333333333339</v>
      </c>
      <c r="S10" s="258">
        <f t="shared" si="22"/>
        <v>11.333333333333334</v>
      </c>
      <c r="T10" s="273">
        <f t="shared" si="22"/>
        <v>10</v>
      </c>
      <c r="U10" s="258">
        <f t="shared" si="22"/>
        <v>10</v>
      </c>
      <c r="V10" s="258">
        <f t="shared" si="22"/>
        <v>8.6666666666666661</v>
      </c>
      <c r="W10" s="258">
        <f t="shared" si="22"/>
        <v>25.333333333333332</v>
      </c>
      <c r="X10" s="258">
        <f t="shared" si="22"/>
        <v>24.666666666666668</v>
      </c>
      <c r="Y10" s="258">
        <f t="shared" si="22"/>
        <v>35.333333333333336</v>
      </c>
      <c r="Z10" s="258">
        <f t="shared" si="22"/>
        <v>35.333333333333336</v>
      </c>
      <c r="AA10" s="266">
        <f t="shared" si="22"/>
        <v>24.666666666666668</v>
      </c>
      <c r="AB10" s="275">
        <f t="shared" si="22"/>
        <v>18</v>
      </c>
      <c r="AC10" s="275">
        <f t="shared" si="22"/>
        <v>18</v>
      </c>
      <c r="AD10" s="275">
        <f t="shared" si="22"/>
        <v>17.333333333333332</v>
      </c>
      <c r="AE10" s="275">
        <f t="shared" si="22"/>
        <v>17.333333333333332</v>
      </c>
      <c r="AF10" s="258"/>
      <c r="AG10" s="258"/>
      <c r="AH10" s="258"/>
      <c r="AI10" s="258"/>
      <c r="AJ10" s="258"/>
      <c r="AK10" s="258"/>
    </row>
    <row r="11" spans="1:37" s="247" customFormat="1" ht="11" x14ac:dyDescent="0.15">
      <c r="A11" s="240"/>
      <c r="B11" s="241"/>
      <c r="C11" s="241"/>
      <c r="D11" s="242"/>
      <c r="E11" s="261" t="s">
        <v>53</v>
      </c>
      <c r="F11" s="244"/>
      <c r="G11" s="263">
        <f t="shared" ref="G11:J11" si="23">G7/4*3</f>
        <v>27.75</v>
      </c>
      <c r="H11" s="263">
        <f t="shared" ref="H11:I11" si="24">H7/4*3</f>
        <v>27.75</v>
      </c>
      <c r="I11" s="261">
        <f t="shared" si="24"/>
        <v>45.75</v>
      </c>
      <c r="J11" s="261">
        <f t="shared" si="23"/>
        <v>45</v>
      </c>
      <c r="K11" s="261">
        <f t="shared" ref="K11" si="25">K7/4*3</f>
        <v>12</v>
      </c>
      <c r="L11" s="263">
        <f t="shared" ref="L11:Q11" si="26">L7/4*3</f>
        <v>27</v>
      </c>
      <c r="M11" s="263">
        <f t="shared" si="26"/>
        <v>20.25</v>
      </c>
      <c r="N11" s="261">
        <f t="shared" si="26"/>
        <v>11.25</v>
      </c>
      <c r="O11" s="261">
        <f t="shared" si="26"/>
        <v>11.25</v>
      </c>
      <c r="P11" s="261">
        <f t="shared" si="26"/>
        <v>44.25</v>
      </c>
      <c r="Q11" s="261">
        <f t="shared" si="26"/>
        <v>41.25</v>
      </c>
      <c r="R11" s="261">
        <f t="shared" ref="R11" si="27">R7/4*3</f>
        <v>10.5</v>
      </c>
      <c r="S11" s="261">
        <f t="shared" ref="S11:T11" si="28">S7/4*3</f>
        <v>12.75</v>
      </c>
      <c r="T11" s="274">
        <f t="shared" si="28"/>
        <v>11.25</v>
      </c>
      <c r="U11" s="261">
        <f t="shared" ref="U11" si="29">U7/4*3</f>
        <v>11.25</v>
      </c>
      <c r="V11" s="261">
        <f t="shared" ref="V11:AE11" si="30">V7/4*3</f>
        <v>9.75</v>
      </c>
      <c r="W11" s="261">
        <f t="shared" ref="W11:X11" si="31">W7/4*3</f>
        <v>28.5</v>
      </c>
      <c r="X11" s="261">
        <f t="shared" si="31"/>
        <v>27.75</v>
      </c>
      <c r="Y11" s="261">
        <f t="shared" si="30"/>
        <v>39.75</v>
      </c>
      <c r="Z11" s="261">
        <f t="shared" si="30"/>
        <v>39.75</v>
      </c>
      <c r="AA11" s="262">
        <f t="shared" ref="AA11:AD11" si="32">AA7/4*3</f>
        <v>27.75</v>
      </c>
      <c r="AB11" s="263">
        <f t="shared" ref="AB11:AC11" si="33">AB7/4*3</f>
        <v>20.25</v>
      </c>
      <c r="AC11" s="263">
        <f t="shared" si="33"/>
        <v>20.25</v>
      </c>
      <c r="AD11" s="263">
        <f t="shared" si="32"/>
        <v>19.5</v>
      </c>
      <c r="AE11" s="263">
        <f t="shared" si="30"/>
        <v>19.5</v>
      </c>
      <c r="AF11" s="261"/>
      <c r="AG11" s="261"/>
      <c r="AH11" s="261"/>
      <c r="AI11" s="261"/>
      <c r="AJ11" s="261"/>
      <c r="AK11" s="261"/>
    </row>
    <row r="12" spans="1:37" ht="18.75" customHeight="1" x14ac:dyDescent="0.15">
      <c r="A12" s="278" t="s">
        <v>206</v>
      </c>
      <c r="B12" s="278">
        <v>2007</v>
      </c>
      <c r="C12" s="278" t="s">
        <v>60</v>
      </c>
      <c r="D12" s="279" t="s">
        <v>40</v>
      </c>
      <c r="E12" s="280" t="s">
        <v>49</v>
      </c>
      <c r="F12" s="58">
        <f>IF(ISNA(VLOOKUP($E12,'Ontario Rankings'!$E$6:$M$90,3,FALSE))=TRUE,"0",VLOOKUP($E12,'Ontario Rankings'!$E$6:$M$90,3,FALSE))</f>
        <v>1</v>
      </c>
      <c r="G12" s="196">
        <f>IF(ISNA(VLOOKUP($E12,'FIS Apex MO-1'!$A$17:$I$96,9,FALSE))=TRUE,"0",VLOOKUP($E12,'FIS Apex MO-1'!$A$17:$I$96,9,FALSE))</f>
        <v>28</v>
      </c>
      <c r="H12" s="196">
        <f>IF(ISNA(VLOOKUP($E12,'FIS Apex MO-2'!$A$17:$I$93,9,FALSE))=TRUE,"0",VLOOKUP($E12,'FIS Apex MO-2'!$A$17:$I$93,9,FALSE))</f>
        <v>29</v>
      </c>
      <c r="I12" s="68" t="str">
        <f>IF(ISNA(VLOOKUP($E12,'NorAm Apex MO'!$A$17:$I$93,9,FALSE))=TRUE,"0",VLOOKUP($E12,'NorAm Apex MO'!$A$17:$I$93,9,FALSE))</f>
        <v>0</v>
      </c>
      <c r="J12" s="68" t="str">
        <f>IF(ISNA(VLOOKUP($E12,'NorAm Apex DM'!$A$17:$I$93,9,FALSE))=TRUE,"0",VLOOKUP($E12,'NorAm Apex DM'!$A$17:$I$93,9,FALSE))</f>
        <v>0</v>
      </c>
      <c r="K12" s="283">
        <f>IF(ISNA(VLOOKUP($E12,'TT BV1'!$A$17:$I$93,9,FALSE))=TRUE,"0",VLOOKUP($E12,'TT BV1'!$A$17:$I$93,9,FALSE))</f>
        <v>1</v>
      </c>
      <c r="L12" s="196">
        <f>IF(ISNA(VLOOKUP($E12,'CC Canyon MO'!$A$17:$I$93,9,FALSE))=TRUE,"0",VLOOKUP($E12,'CC Canyon MO'!$A$17:$I$93,9,FALSE))</f>
        <v>26</v>
      </c>
      <c r="M12" s="196">
        <f>IF(ISNA(VLOOKUP($E12,'CC Canyon DM'!$A$17:$I$81,9,FALSE))=TRUE,"0",VLOOKUP($E12,'CC Canyon DM'!$A$17:$I$81,9,FALSE))</f>
        <v>22</v>
      </c>
      <c r="N12" s="283">
        <f>IF(ISNA(VLOOKUP($E12,'TT BV2'!$A$17:$I$93,9,FALSE))=TRUE,"0",VLOOKUP($E12,'TT BV2'!$A$17:$I$93,9,FALSE))</f>
        <v>3</v>
      </c>
      <c r="O12" s="283">
        <f>IF(ISNA(VLOOKUP($E12,'TT BV3'!$A$17:$I$93,9,FALSE))=TRUE,"0",VLOOKUP($E12,'TT BV3'!$A$17:$I$93,9,FALSE))</f>
        <v>3</v>
      </c>
      <c r="P12" s="68" t="str">
        <f>IF(ISNA(VLOOKUP($E12,'NorAm Deer Valley MO'!$A$17:$I$93,9,FALSE))=TRUE,"0",VLOOKUP($E12,'NorAm Deer Valley MO'!$A$17:$I$93,9,FALSE))</f>
        <v>0</v>
      </c>
      <c r="Q12" s="68" t="str">
        <f>IF(ISNA(VLOOKUP($E12,'NorAm Deer Valley DM'!$A$17:$I$93,9,FALSE))=TRUE,"0",VLOOKUP($E12,'NorAm Deer Valley DM'!$A$17:$I$93,9,FALSE))</f>
        <v>0</v>
      </c>
      <c r="R12" s="68">
        <f>IF(ISNA(VLOOKUP($E12,'TT Camp Fortune'!$A$17:$I$93,9,FALSE))=TRUE,"0",VLOOKUP($E12,'TT Camp Fortune'!$A$17:$I$93,9,FALSE))</f>
        <v>1</v>
      </c>
      <c r="S12" s="68" t="str">
        <f>IF(ISNA(VLOOKUP($E12,'CWG Crabbe Mt. MO'!$A$17:$K$93,11,FALSE))=TRUE,"0",VLOOKUP($E12,'CWG Crabbe Mt. MO'!$A$17:$K$93,11,FALSE))</f>
        <v>0</v>
      </c>
      <c r="T12" s="68" t="str">
        <f>IF(ISNA(VLOOKUP($E12,'CWG CRABBE MT. DM'!$A$17:$K$93,9,FALSE))=TRUE,"0",VLOOKUP($E12,'CWG CRABBE MT. DM'!$A$17:$K$93,9,FALSE))</f>
        <v>0</v>
      </c>
      <c r="U12" s="283">
        <f>IF(ISNA(VLOOKUP($E12,'TT Prov CF MO'!$A$17:$I$93,9,FALSE))=TRUE,"0",VLOOKUP($E12,'TT Prov CF MO'!$A$17:$I$93,9,FALSE))</f>
        <v>1</v>
      </c>
      <c r="V12" s="283">
        <f>IF(ISNA(VLOOKUP($E12,'TT Prov CF DM'!$A$17:$I$93,9,FALSE))=TRUE,"0",VLOOKUP($E12,'TT Prov CF DM'!$A$17:$I$93,9,FALSE))</f>
        <v>3</v>
      </c>
      <c r="W12" s="68">
        <f>IF(ISNA(VLOOKUP($E12,'NorAm VSC MO'!$A$17:$I$93,9,FALSE))=TRUE,"0",VLOOKUP($E12,'NorAm VSC MO'!$A$17:$I$93,9,FALSE))</f>
        <v>31</v>
      </c>
      <c r="X12" s="68">
        <f>IF(ISNA(VLOOKUP($E12,'NorAm VSC DM'!$A$17:$I$93,9,FALSE))=TRUE,"0",VLOOKUP($E12,'NorAm VSC DM'!$A$17:$I$93,9,FALSE))</f>
        <v>33</v>
      </c>
      <c r="Y12" s="68" t="str">
        <f>IF(ISNA(VLOOKUP($E12,'NA Stratton MO'!$A$17:$I$93,9,FALSE))=TRUE,"0",VLOOKUP($E12,'NA Stratton MO'!$A$17:$I$93,9,FALSE))</f>
        <v>0</v>
      </c>
      <c r="Z12" s="68" t="str">
        <f>IF(ISNA(VLOOKUP($E12,'NA Stratton DM'!$A$17:$I$93,9,FALSE))=TRUE,"0",VLOOKUP($E12,'NA Stratton DM'!$A$17:$I$93,9,FALSE))</f>
        <v>0</v>
      </c>
      <c r="AA12" s="277">
        <f>IF(ISNA(VLOOKUP($E12,'JrNats MO'!$A$17:$I$93,9,FALSE))=TRUE,"0",VLOOKUP($E12,'JrNats MO'!$A$17:$I$93,9,FALSE))</f>
        <v>2</v>
      </c>
      <c r="AB12" s="277">
        <f>IF(ISNA(VLOOKUP($E12,'CC Caledon MO'!$A$17:$I$93,9,FALSE))=TRUE,"0",VLOOKUP($E12,'CC Caledon MO'!$A$17:$I$93,9,FALSE))</f>
        <v>16</v>
      </c>
      <c r="AC12" s="277">
        <f>IF(ISNA(VLOOKUP($E12,'CC Caledon DM'!$A$17:$I$93,9,FALSE))=TRUE,"0",VLOOKUP($E12,'CC Caledon DM'!$A$17:$I$93,9,FALSE))</f>
        <v>7</v>
      </c>
      <c r="AD12" s="277">
        <f>IF(ISNA(VLOOKUP($E12,'SrNats VSC MO'!$A$17:$I$93,9,FALSE))=TRUE,"0",VLOOKUP($E12,'SrNats VSC MO'!$A$17:$I$93,9,FALSE))</f>
        <v>11</v>
      </c>
      <c r="AE12" s="277">
        <f>IF(ISNA(VLOOKUP($E12,'SrNats VSC DM'!$A$17:$I$93,9,FALSE))=TRUE,"0",VLOOKUP($E12,'SrNats VSC DM'!$A$17:$I$93,9,FALSE))</f>
        <v>6</v>
      </c>
      <c r="AF12" s="68"/>
      <c r="AG12" s="68"/>
      <c r="AH12" s="68"/>
      <c r="AI12" s="68"/>
      <c r="AJ12" s="68"/>
      <c r="AK12" s="68"/>
    </row>
    <row r="13" spans="1:37" ht="18.75" customHeight="1" x14ac:dyDescent="0.15">
      <c r="A13" s="217" t="s">
        <v>204</v>
      </c>
      <c r="B13" s="217">
        <v>2004</v>
      </c>
      <c r="C13" s="217" t="s">
        <v>199</v>
      </c>
      <c r="D13" s="218" t="s">
        <v>207</v>
      </c>
      <c r="E13" s="217" t="s">
        <v>44</v>
      </c>
      <c r="F13" s="58">
        <f>IF(ISNA(VLOOKUP($E13,'Ontario Rankings'!$E$6:$M$90,3,FALSE))=TRUE,"0",VLOOKUP($E13,'Ontario Rankings'!$E$6:$M$90,3,FALSE))</f>
        <v>2</v>
      </c>
      <c r="G13" s="196">
        <f>IF(ISNA(VLOOKUP($E13,'FIS Apex MO-1'!$A$17:$I$96,9,FALSE))=TRUE,"0",VLOOKUP($E13,'FIS Apex MO-1'!$A$17:$I$96,9,FALSE))</f>
        <v>36</v>
      </c>
      <c r="H13" s="277">
        <f>IF(ISNA(VLOOKUP($E13,'FIS Apex MO-2'!$A$17:$I$93,9,FALSE))=TRUE,"0",VLOOKUP($E13,'FIS Apex MO-2'!$A$17:$I$93,9,FALSE))</f>
        <v>23</v>
      </c>
      <c r="I13" s="68">
        <f>IF(ISNA(VLOOKUP($E13,'NorAm Apex MO'!$A$17:$I$93,9,FALSE))=TRUE,"0",VLOOKUP($E13,'NorAm Apex MO'!$A$17:$I$93,9,FALSE))</f>
        <v>51</v>
      </c>
      <c r="J13" s="68">
        <f>IF(ISNA(VLOOKUP($E13,'NorAm Apex DM'!$A$17:$I$93,9,FALSE))=TRUE,"0",VLOOKUP($E13,'NorAm Apex DM'!$A$17:$I$93,9,FALSE))</f>
        <v>49</v>
      </c>
      <c r="K13" s="68" t="str">
        <f>IF(ISNA(VLOOKUP($E13,'TT BV1'!$A$17:$I$93,9,FALSE))=TRUE,"0",VLOOKUP($E13,'TT BV1'!$A$17:$I$93,9,FALSE))</f>
        <v>0</v>
      </c>
      <c r="L13" s="277">
        <f>IF(ISNA(VLOOKUP($E13,'CC Canyon MO'!$A$17:$I$93,9,FALSE))=TRUE,"0",VLOOKUP($E13,'CC Canyon MO'!$A$17:$I$93,9,FALSE))</f>
        <v>6</v>
      </c>
      <c r="M13" s="196" t="str">
        <f>IF(ISNA(VLOOKUP($E13,'CC Canyon DM'!$A$17:$I$81,9,FALSE))=TRUE,"0",VLOOKUP($E13,'CC Canyon DM'!$A$17:$I$81,9,FALSE))</f>
        <v>0</v>
      </c>
      <c r="N13" s="68" t="str">
        <f>IF(ISNA(VLOOKUP($E13,'TT BV2'!$A$17:$I$93,9,FALSE))=TRUE,"0",VLOOKUP($E13,'TT BV2'!$A$17:$I$93,9,FALSE))</f>
        <v>0</v>
      </c>
      <c r="O13" s="68" t="str">
        <f>IF(ISNA(VLOOKUP($E13,'TT BV3'!$A$17:$I$93,9,FALSE))=TRUE,"0",VLOOKUP($E13,'TT BV3'!$A$17:$I$93,9,FALSE))</f>
        <v>0</v>
      </c>
      <c r="P13" s="68">
        <f>IF(ISNA(VLOOKUP($E13,'NorAm Deer Valley MO'!$A$17:$I$93,9,FALSE))=TRUE,"0",VLOOKUP($E13,'NorAm Deer Valley MO'!$A$17:$I$93,9,FALSE))</f>
        <v>52</v>
      </c>
      <c r="Q13" s="68">
        <f>IF(ISNA(VLOOKUP($E13,'NorAm Deer Valley DM'!$A$17:$I$93,9,FALSE))=TRUE,"0",VLOOKUP($E13,'NorAm Deer Valley DM'!$A$17:$I$93,9,FALSE))</f>
        <v>32</v>
      </c>
      <c r="R13" s="68" t="str">
        <f>IF(ISNA(VLOOKUP($E13,'TT Camp Fortune'!$A$17:$I$93,9,FALSE))=TRUE,"0",VLOOKUP($E13,'TT Camp Fortune'!$A$17:$I$93,9,FALSE))</f>
        <v>0</v>
      </c>
      <c r="S13" s="68">
        <f>IF(ISNA(VLOOKUP($E13,'CWG Crabbe Mt. MO'!$A$17:$K$93,11,FALSE))=TRUE,"0",VLOOKUP($E13,'CWG Crabbe Mt. MO'!$A$17:$K$93,11,FALSE))</f>
        <v>6</v>
      </c>
      <c r="T13" s="68">
        <f>IF(ISNA(VLOOKUP($E13,'CWG CRABBE MT. DM'!$A$17:$K$93,9,FALSE))=TRUE,"0",VLOOKUP($E13,'CWG CRABBE MT. DM'!$A$17:$K$93,9,FALSE))</f>
        <v>9</v>
      </c>
      <c r="U13" s="68" t="str">
        <f>IF(ISNA(VLOOKUP($E13,'TT Prov CF MO'!$A$17:$I$93,9,FALSE))=TRUE,"0",VLOOKUP($E13,'TT Prov CF MO'!$A$17:$I$93,9,FALSE))</f>
        <v>0</v>
      </c>
      <c r="V13" s="68" t="str">
        <f>IF(ISNA(VLOOKUP($E13,'TT Prov CF DM'!$A$17:$I$93,9,FALSE))=TRUE,"0",VLOOKUP($E13,'TT Prov CF DM'!$A$17:$I$93,9,FALSE))</f>
        <v>0</v>
      </c>
      <c r="W13" s="68">
        <f>IF(ISNA(VLOOKUP($E13,'NorAm VSC MO'!$A$17:$I$93,9,FALSE))=TRUE,"0",VLOOKUP($E13,'NorAm VSC MO'!$A$17:$I$93,9,FALSE))</f>
        <v>26</v>
      </c>
      <c r="X13" s="68">
        <f>IF(ISNA(VLOOKUP($E13,'NorAm VSC DM'!$A$17:$I$93,9,FALSE))=TRUE,"0",VLOOKUP($E13,'NorAm VSC DM'!$A$17:$I$93,9,FALSE))</f>
        <v>22</v>
      </c>
      <c r="Y13" s="68">
        <f>IF(ISNA(VLOOKUP($E13,'NA Stratton MO'!$A$17:$I$93,9,FALSE))=TRUE,"0",VLOOKUP($E13,'NA Stratton MO'!$A$17:$I$93,9,FALSE))</f>
        <v>33</v>
      </c>
      <c r="Z13" s="68">
        <f>IF(ISNA(VLOOKUP($E13,'NA Stratton DM'!$A$17:$I$93,9,FALSE))=TRUE,"0",VLOOKUP($E13,'NA Stratton DM'!$A$17:$I$93,9,FALSE))</f>
        <v>46</v>
      </c>
      <c r="AA13" s="105" t="str">
        <f>IF(ISNA(VLOOKUP($E13,'JrNats MO'!$A$17:$I$93,9,FALSE))=TRUE,"0",VLOOKUP($E13,'JrNats MO'!$A$17:$I$93,9,FALSE))</f>
        <v>0</v>
      </c>
      <c r="AB13" s="277">
        <f>IF(ISNA(VLOOKUP($E13,'CC Caledon MO'!$A$17:$I$93,9,FALSE))=TRUE,"0",VLOOKUP($E13,'CC Caledon MO'!$A$17:$I$93,9,FALSE))</f>
        <v>6</v>
      </c>
      <c r="AC13" s="277">
        <f>IF(ISNA(VLOOKUP($E13,'CC Caledon DM'!$A$17:$I$93,9,FALSE))=TRUE,"0",VLOOKUP($E13,'CC Caledon DM'!$A$17:$I$93,9,FALSE))</f>
        <v>13</v>
      </c>
      <c r="AD13" s="277">
        <f>IF(ISNA(VLOOKUP($E13,'SrNats VSC MO'!$A$17:$I$93,9,FALSE))=TRUE,"0",VLOOKUP($E13,'SrNats VSC MO'!$A$17:$I$93,9,FALSE))</f>
        <v>8</v>
      </c>
      <c r="AE13" s="277">
        <f>IF(ISNA(VLOOKUP($E13,'SrNats VSC DM'!$A$17:$I$93,9,FALSE))=TRUE,"0",VLOOKUP($E13,'SrNats VSC DM'!$A$17:$I$93,9,FALSE))</f>
        <v>14</v>
      </c>
      <c r="AF13" s="68"/>
      <c r="AG13" s="68"/>
      <c r="AH13" s="68"/>
      <c r="AI13" s="68"/>
      <c r="AJ13" s="68"/>
      <c r="AK13" s="68"/>
    </row>
    <row r="14" spans="1:37" ht="18.75" customHeight="1" x14ac:dyDescent="0.15">
      <c r="A14" s="278" t="s">
        <v>206</v>
      </c>
      <c r="B14" s="278">
        <v>2006</v>
      </c>
      <c r="C14" s="204" t="s">
        <v>198</v>
      </c>
      <c r="D14" s="279" t="s">
        <v>40</v>
      </c>
      <c r="E14" s="278" t="s">
        <v>46</v>
      </c>
      <c r="F14" s="58">
        <f>IF(ISNA(VLOOKUP($E14,'Ontario Rankings'!$E$6:$M$90,3,FALSE))=TRUE,"0",VLOOKUP($E14,'Ontario Rankings'!$E$6:$M$90,3,FALSE))</f>
        <v>3</v>
      </c>
      <c r="G14" s="196">
        <f>IF(ISNA(VLOOKUP($E14,'FIS Apex MO-1'!$A$17:$I$96,9,FALSE))=TRUE,"0",VLOOKUP($E14,'FIS Apex MO-1'!$A$17:$I$96,9,FALSE))</f>
        <v>37</v>
      </c>
      <c r="H14" s="196">
        <f>IF(ISNA(VLOOKUP($E14,'FIS Apex MO-2'!$A$17:$I$93,9,FALSE))=TRUE,"0",VLOOKUP($E14,'FIS Apex MO-2'!$A$17:$I$93,9,FALSE))</f>
        <v>30</v>
      </c>
      <c r="I14" s="68" t="str">
        <f>IF(ISNA(VLOOKUP($E14,'NorAm Apex MO'!$A$17:$I$93,9,FALSE))=TRUE,"0",VLOOKUP($E14,'NorAm Apex MO'!$A$17:$I$93,9,FALSE))</f>
        <v>0</v>
      </c>
      <c r="J14" s="68" t="str">
        <f>IF(ISNA(VLOOKUP($E14,'NorAm Apex DM'!$A$17:$I$93,9,FALSE))=TRUE,"0",VLOOKUP($E14,'NorAm Apex DM'!$A$17:$I$93,9,FALSE))</f>
        <v>0</v>
      </c>
      <c r="K14" s="283">
        <f>IF(ISNA(VLOOKUP($E14,'TT BV1'!$A$17:$I$93,9,FALSE))=TRUE,"0",VLOOKUP($E14,'TT BV1'!$A$17:$I$93,9,FALSE))</f>
        <v>2</v>
      </c>
      <c r="L14" s="277">
        <f>IF(ISNA(VLOOKUP($E14,'CC Canyon MO'!$A$17:$I$93,9,FALSE))=TRUE,"0",VLOOKUP($E14,'CC Canyon MO'!$A$17:$I$93,9,FALSE))</f>
        <v>17</v>
      </c>
      <c r="M14" s="277">
        <f>IF(ISNA(VLOOKUP($E14,'CC Canyon DM'!$A$17:$I$81,9,FALSE))=TRUE,"0",VLOOKUP($E14,'CC Canyon DM'!$A$17:$I$81,9,FALSE))</f>
        <v>9</v>
      </c>
      <c r="N14" s="283">
        <f>IF(ISNA(VLOOKUP($E14,'TT BV2'!$A$17:$I$93,9,FALSE))=TRUE,"0",VLOOKUP($E14,'TT BV2'!$A$17:$I$93,9,FALSE))</f>
        <v>2</v>
      </c>
      <c r="O14" s="283">
        <f>IF(ISNA(VLOOKUP($E14,'TT BV3'!$A$17:$I$93,9,FALSE))=TRUE,"0",VLOOKUP($E14,'TT BV3'!$A$17:$I$93,9,FALSE))</f>
        <v>1</v>
      </c>
      <c r="P14" s="68" t="str">
        <f>IF(ISNA(VLOOKUP($E14,'NorAm Deer Valley MO'!$A$17:$I$93,9,FALSE))=TRUE,"0",VLOOKUP($E14,'NorAm Deer Valley MO'!$A$17:$I$93,9,FALSE))</f>
        <v>0</v>
      </c>
      <c r="Q14" s="68" t="str">
        <f>IF(ISNA(VLOOKUP($E14,'NorAm Deer Valley DM'!$A$17:$I$93,9,FALSE))=TRUE,"0",VLOOKUP($E14,'NorAm Deer Valley DM'!$A$17:$I$93,9,FALSE))</f>
        <v>0</v>
      </c>
      <c r="R14" s="68">
        <f>IF(ISNA(VLOOKUP($E14,'TT Camp Fortune'!$A$17:$I$93,9,FALSE))=TRUE,"0",VLOOKUP($E14,'TT Camp Fortune'!$A$17:$I$93,9,FALSE))</f>
        <v>2</v>
      </c>
      <c r="S14" s="68" t="str">
        <f>IF(ISNA(VLOOKUP($E14,'CWG Crabbe Mt. MO'!$A$17:$K$93,11,FALSE))=TRUE,"0",VLOOKUP($E14,'CWG Crabbe Mt. MO'!$A$17:$K$93,11,FALSE))</f>
        <v>0</v>
      </c>
      <c r="T14" s="68" t="str">
        <f>IF(ISNA(VLOOKUP($E14,'CWG CRABBE MT. DM'!$A$17:$K$93,9,FALSE))=TRUE,"0",VLOOKUP($E14,'CWG CRABBE MT. DM'!$A$17:$K$93,9,FALSE))</f>
        <v>0</v>
      </c>
      <c r="U14" s="283">
        <f>IF(ISNA(VLOOKUP($E14,'TT Prov CF MO'!$A$17:$I$93,9,FALSE))=TRUE,"0",VLOOKUP($E14,'TT Prov CF MO'!$A$17:$I$93,9,FALSE))</f>
        <v>2</v>
      </c>
      <c r="V14" s="283">
        <f>IF(ISNA(VLOOKUP($E14,'TT Prov CF DM'!$A$17:$I$93,9,FALSE))=TRUE,"0",VLOOKUP($E14,'TT Prov CF DM'!$A$17:$I$93,9,FALSE))</f>
        <v>2</v>
      </c>
      <c r="W14" s="68">
        <f>IF(ISNA(VLOOKUP($E14,'NorAm VSC MO'!$A$17:$I$93,9,FALSE))=TRUE,"0",VLOOKUP($E14,'NorAm VSC MO'!$A$17:$I$93,9,FALSE))</f>
        <v>37</v>
      </c>
      <c r="X14" s="68">
        <f>IF(ISNA(VLOOKUP($E14,'NorAm VSC DM'!$A$17:$I$93,9,FALSE))=TRUE,"0",VLOOKUP($E14,'NorAm VSC DM'!$A$17:$I$93,9,FALSE))</f>
        <v>36</v>
      </c>
      <c r="Y14" s="68" t="str">
        <f>IF(ISNA(VLOOKUP($E14,'NA Stratton MO'!$A$17:$I$93,9,FALSE))=TRUE,"0",VLOOKUP($E14,'NA Stratton MO'!$A$17:$I$93,9,FALSE))</f>
        <v>0</v>
      </c>
      <c r="Z14" s="68" t="str">
        <f>IF(ISNA(VLOOKUP($E14,'NA Stratton DM'!$A$17:$I$93,9,FALSE))=TRUE,"0",VLOOKUP($E14,'NA Stratton DM'!$A$17:$I$93,9,FALSE))</f>
        <v>0</v>
      </c>
      <c r="AA14" s="277">
        <f>IF(ISNA(VLOOKUP($E14,'JrNats MO'!$A$17:$I$93,9,FALSE))=TRUE,"0",VLOOKUP($E14,'JrNats MO'!$A$17:$I$93,9,FALSE))</f>
        <v>12</v>
      </c>
      <c r="AB14" s="277">
        <f>IF(ISNA(VLOOKUP($E14,'CC Caledon MO'!$A$17:$I$93,9,FALSE))=TRUE,"0",VLOOKUP($E14,'CC Caledon MO'!$A$17:$I$93,9,FALSE))</f>
        <v>15</v>
      </c>
      <c r="AC14" s="196">
        <f>IF(ISNA(VLOOKUP($E14,'CC Caledon DM'!$A$17:$I$93,9,FALSE))=TRUE,"0",VLOOKUP($E14,'CC Caledon DM'!$A$17:$I$93,9,FALSE))</f>
        <v>20</v>
      </c>
      <c r="AD14" s="196">
        <f>IF(ISNA(VLOOKUP($E14,'SrNats VSC MO'!$A$17:$I$93,9,FALSE))=TRUE,"0",VLOOKUP($E14,'SrNats VSC MO'!$A$17:$I$93,9,FALSE))</f>
        <v>24</v>
      </c>
      <c r="AE14" s="277">
        <f>IF(ISNA(VLOOKUP($E14,'SrNats VSC DM'!$A$17:$I$93,9,FALSE))=TRUE,"0",VLOOKUP($E14,'SrNats VSC DM'!$A$17:$I$93,9,FALSE))</f>
        <v>16</v>
      </c>
      <c r="AF14" s="68"/>
      <c r="AG14" s="68"/>
      <c r="AH14" s="68"/>
      <c r="AI14" s="68"/>
      <c r="AJ14" s="68"/>
      <c r="AK14" s="68"/>
    </row>
    <row r="15" spans="1:37" ht="18.75" customHeight="1" x14ac:dyDescent="0.15">
      <c r="A15" s="278" t="s">
        <v>48</v>
      </c>
      <c r="B15" s="278">
        <v>2005</v>
      </c>
      <c r="C15" s="278" t="s">
        <v>60</v>
      </c>
      <c r="D15" s="279" t="s">
        <v>207</v>
      </c>
      <c r="E15" s="278" t="s">
        <v>45</v>
      </c>
      <c r="F15" s="58">
        <f>IF(ISNA(VLOOKUP($E15,'Ontario Rankings'!$E$6:$M$90,3,FALSE))=TRUE,"0",VLOOKUP($E15,'Ontario Rankings'!$E$6:$M$90,3,FALSE))</f>
        <v>4</v>
      </c>
      <c r="G15" s="277">
        <f>IF(ISNA(VLOOKUP($E15,'FIS Apex MO-1'!$A$17:$I$96,9,FALSE))=TRUE,"0",VLOOKUP($E15,'FIS Apex MO-1'!$A$17:$I$96,9,FALSE))</f>
        <v>18</v>
      </c>
      <c r="H15" s="277">
        <f>IF(ISNA(VLOOKUP($E15,'FIS Apex MO-2'!$A$17:$I$93,9,FALSE))=TRUE,"0",VLOOKUP($E15,'FIS Apex MO-2'!$A$17:$I$93,9,FALSE))</f>
        <v>25</v>
      </c>
      <c r="I15" s="68">
        <f>IF(ISNA(VLOOKUP($E15,'NorAm Apex MO'!$A$17:$I$93,9,FALSE))=TRUE,"0",VLOOKUP($E15,'NorAm Apex MO'!$A$17:$I$93,9,FALSE))</f>
        <v>55</v>
      </c>
      <c r="J15" s="68">
        <f>IF(ISNA(VLOOKUP($E15,'NorAm Apex DM'!$A$17:$I$93,9,FALSE))=TRUE,"0",VLOOKUP($E15,'NorAm Apex DM'!$A$17:$I$93,9,FALSE))</f>
        <v>52</v>
      </c>
      <c r="K15" s="68" t="str">
        <f>IF(ISNA(VLOOKUP($E15,'TT BV1'!$A$17:$I$93,9,FALSE))=TRUE,"0",VLOOKUP($E15,'TT BV1'!$A$17:$I$93,9,FALSE))</f>
        <v>0</v>
      </c>
      <c r="L15" s="196">
        <f>IF(ISNA(VLOOKUP($E15,'CC Canyon MO'!$A$17:$I$93,9,FALSE))=TRUE,"0",VLOOKUP($E15,'CC Canyon MO'!$A$17:$I$93,9,FALSE))</f>
        <v>32</v>
      </c>
      <c r="M15" s="196" t="str">
        <f>IF(ISNA(VLOOKUP($E15,'CC Canyon DM'!$A$17:$I$81,9,FALSE))=TRUE,"0",VLOOKUP($E15,'CC Canyon DM'!$A$17:$I$81,9,FALSE))</f>
        <v>0</v>
      </c>
      <c r="N15" s="68" t="str">
        <f>IF(ISNA(VLOOKUP($E15,'TT BV2'!$A$17:$I$93,9,FALSE))=TRUE,"0",VLOOKUP($E15,'TT BV2'!$A$17:$I$93,9,FALSE))</f>
        <v>0</v>
      </c>
      <c r="O15" s="68" t="str">
        <f>IF(ISNA(VLOOKUP($E15,'TT BV3'!$A$17:$I$93,9,FALSE))=TRUE,"0",VLOOKUP($E15,'TT BV3'!$A$17:$I$93,9,FALSE))</f>
        <v>0</v>
      </c>
      <c r="P15" s="68">
        <f>IF(ISNA(VLOOKUP($E15,'NorAm Deer Valley MO'!$A$17:$I$93,9,FALSE))=TRUE,"0",VLOOKUP($E15,'NorAm Deer Valley MO'!$A$17:$I$93,9,FALSE))</f>
        <v>41</v>
      </c>
      <c r="Q15" s="68">
        <f>IF(ISNA(VLOOKUP($E15,'NorAm Deer Valley DM'!$A$17:$I$93,9,FALSE))=TRUE,"0",VLOOKUP($E15,'NorAm Deer Valley DM'!$A$17:$I$93,9,FALSE))</f>
        <v>45</v>
      </c>
      <c r="R15" s="68" t="str">
        <f>IF(ISNA(VLOOKUP($E15,'TT Camp Fortune'!$A$17:$I$93,9,FALSE))=TRUE,"0",VLOOKUP($E15,'TT Camp Fortune'!$A$17:$I$93,9,FALSE))</f>
        <v>0</v>
      </c>
      <c r="S15" s="68">
        <f>IF(ISNA(VLOOKUP($E15,'CWG Crabbe Mt. MO'!$A$17:$K$93,11,FALSE))=TRUE,"0",VLOOKUP($E15,'CWG Crabbe Mt. MO'!$A$17:$K$93,11,FALSE))</f>
        <v>10</v>
      </c>
      <c r="T15" s="68">
        <f>IF(ISNA(VLOOKUP($E15,'CWG CRABBE MT. DM'!$A$17:$K$93,9,FALSE))=TRUE,"0",VLOOKUP($E15,'CWG CRABBE MT. DM'!$A$17:$K$93,9,FALSE))</f>
        <v>6</v>
      </c>
      <c r="U15" s="68" t="str">
        <f>IF(ISNA(VLOOKUP($E15,'TT Prov CF MO'!$A$17:$I$93,9,FALSE))=TRUE,"0",VLOOKUP($E15,'TT Prov CF MO'!$A$17:$I$93,9,FALSE))</f>
        <v>0</v>
      </c>
      <c r="V15" s="68" t="str">
        <f>IF(ISNA(VLOOKUP($E15,'TT Prov CF DM'!$A$17:$I$93,9,FALSE))=TRUE,"0",VLOOKUP($E15,'TT Prov CF DM'!$A$17:$I$93,9,FALSE))</f>
        <v>0</v>
      </c>
      <c r="W15" s="68">
        <f>IF(ISNA(VLOOKUP($E15,'NorAm VSC MO'!$A$17:$I$93,9,FALSE))=TRUE,"0",VLOOKUP($E15,'NorAm VSC MO'!$A$17:$I$93,9,FALSE))</f>
        <v>28</v>
      </c>
      <c r="X15" s="68">
        <f>IF(ISNA(VLOOKUP($E15,'NorAm VSC DM'!$A$17:$I$93,9,FALSE))=TRUE,"0",VLOOKUP($E15,'NorAm VSC DM'!$A$17:$I$93,9,FALSE))</f>
        <v>28</v>
      </c>
      <c r="Y15" s="68">
        <f>IF(ISNA(VLOOKUP($E15,'NA Stratton MO'!$A$17:$I$93,9,FALSE))=TRUE,"0",VLOOKUP($E15,'NA Stratton MO'!$A$17:$I$93,9,FALSE))</f>
        <v>49</v>
      </c>
      <c r="Z15" s="68">
        <f>IF(ISNA(VLOOKUP($E15,'NA Stratton DM'!$A$17:$I$93,9,FALSE))=TRUE,"0",VLOOKUP($E15,'NA Stratton DM'!$A$17:$I$93,9,FALSE))</f>
        <v>42</v>
      </c>
      <c r="AA15" s="105" t="str">
        <f>IF(ISNA(VLOOKUP($E15,'JrNats MO'!$A$17:$I$93,9,FALSE))=TRUE,"0",VLOOKUP($E15,'JrNats MO'!$A$17:$I$93,9,FALSE))</f>
        <v>0</v>
      </c>
      <c r="AB15" s="277">
        <f>IF(ISNA(VLOOKUP($E15,'CC Caledon MO'!$A$17:$I$93,9,FALSE))=TRUE,"0",VLOOKUP($E15,'CC Caledon MO'!$A$17:$I$93,9,FALSE))</f>
        <v>14</v>
      </c>
      <c r="AC15" s="277">
        <f>IF(ISNA(VLOOKUP($E15,'CC Caledon DM'!$A$17:$I$93,9,FALSE))=TRUE,"0",VLOOKUP($E15,'CC Caledon DM'!$A$17:$I$93,9,FALSE))</f>
        <v>14</v>
      </c>
      <c r="AD15" s="196">
        <f>IF(ISNA(VLOOKUP($E15,'SrNats VSC MO'!$A$17:$I$93,9,FALSE))=TRUE,"0",VLOOKUP($E15,'SrNats VSC MO'!$A$17:$I$93,9,FALSE))</f>
        <v>19</v>
      </c>
      <c r="AE15" s="277">
        <f>IF(ISNA(VLOOKUP($E15,'SrNats VSC DM'!$A$17:$I$93,9,FALSE))=TRUE,"0",VLOOKUP($E15,'SrNats VSC DM'!$A$17:$I$93,9,FALSE))</f>
        <v>12</v>
      </c>
      <c r="AF15" s="68"/>
      <c r="AG15" s="68"/>
      <c r="AH15" s="68"/>
      <c r="AI15" s="68"/>
      <c r="AJ15" s="68"/>
      <c r="AK15" s="68"/>
    </row>
    <row r="16" spans="1:37" ht="18.75" customHeight="1" x14ac:dyDescent="0.15">
      <c r="A16" s="281" t="s">
        <v>186</v>
      </c>
      <c r="B16" s="281">
        <v>2007</v>
      </c>
      <c r="C16" s="237" t="s">
        <v>198</v>
      </c>
      <c r="D16" s="282" t="s">
        <v>40</v>
      </c>
      <c r="E16" s="281" t="s">
        <v>47</v>
      </c>
      <c r="F16" s="58">
        <f>IF(ISNA(VLOOKUP($E16,'Ontario Rankings'!$E$6:$M$90,3,FALSE))=TRUE,"0",VLOOKUP($E16,'Ontario Rankings'!$E$6:$M$90,3,FALSE))</f>
        <v>5</v>
      </c>
      <c r="G16" s="196">
        <f>IF(ISNA(VLOOKUP($E16,'FIS Apex MO-1'!$A$17:$I$96,9,FALSE))=TRUE,"0",VLOOKUP($E16,'FIS Apex MO-1'!$A$17:$I$96,9,FALSE))</f>
        <v>33</v>
      </c>
      <c r="H16" s="196">
        <f>IF(ISNA(VLOOKUP($E16,'FIS Apex MO-2'!$A$17:$I$93,9,FALSE))=TRUE,"0",VLOOKUP($E16,'FIS Apex MO-2'!$A$17:$I$93,9,FALSE))</f>
        <v>31</v>
      </c>
      <c r="I16" s="68" t="str">
        <f>IF(ISNA(VLOOKUP($E16,'NorAm Apex MO'!$A$17:$I$93,9,FALSE))=TRUE,"0",VLOOKUP($E16,'NorAm Apex MO'!$A$17:$I$93,9,FALSE))</f>
        <v>0</v>
      </c>
      <c r="J16" s="68" t="str">
        <f>IF(ISNA(VLOOKUP($E16,'NorAm Apex DM'!$A$17:$I$93,9,FALSE))=TRUE,"0",VLOOKUP($E16,'NorAm Apex DM'!$A$17:$I$93,9,FALSE))</f>
        <v>0</v>
      </c>
      <c r="K16" s="283">
        <f>IF(ISNA(VLOOKUP($E16,'TT BV1'!$A$17:$I$93,9,FALSE))=TRUE,"0",VLOOKUP($E16,'TT BV1'!$A$17:$I$93,9,FALSE))</f>
        <v>3</v>
      </c>
      <c r="L16" s="196">
        <f>IF(ISNA(VLOOKUP($E16,'CC Canyon MO'!$A$17:$I$93,9,FALSE))=TRUE,"0",VLOOKUP($E16,'CC Canyon MO'!$A$17:$I$93,9,FALSE))</f>
        <v>29</v>
      </c>
      <c r="M16" s="277">
        <f>IF(ISNA(VLOOKUP($E16,'CC Canyon DM'!$A$17:$I$81,9,FALSE))=TRUE,"0",VLOOKUP($E16,'CC Canyon DM'!$A$17:$I$81,9,FALSE))</f>
        <v>14</v>
      </c>
      <c r="N16" s="283">
        <f>IF(ISNA(VLOOKUP($E16,'TT BV2'!$A$17:$I$93,9,FALSE))=TRUE,"0",VLOOKUP($E16,'TT BV2'!$A$17:$I$93,9,FALSE))</f>
        <v>1</v>
      </c>
      <c r="O16" s="283">
        <f>IF(ISNA(VLOOKUP($E16,'TT BV3'!$A$17:$I$93,9,FALSE))=TRUE,"0",VLOOKUP($E16,'TT BV3'!$A$17:$I$93,9,FALSE))</f>
        <v>2</v>
      </c>
      <c r="P16" s="68" t="str">
        <f>IF(ISNA(VLOOKUP($E16,'NorAm Deer Valley MO'!$A$17:$I$93,9,FALSE))=TRUE,"0",VLOOKUP($E16,'NorAm Deer Valley MO'!$A$17:$I$93,9,FALSE))</f>
        <v>0</v>
      </c>
      <c r="Q16" s="68" t="str">
        <f>IF(ISNA(VLOOKUP($E16,'NorAm Deer Valley DM'!$A$17:$I$93,9,FALSE))=TRUE,"0",VLOOKUP($E16,'NorAm Deer Valley DM'!$A$17:$I$93,9,FALSE))</f>
        <v>0</v>
      </c>
      <c r="R16" s="68" t="str">
        <f>IF(ISNA(VLOOKUP($E16,'TT Camp Fortune'!$A$17:$I$93,9,FALSE))=TRUE,"0",VLOOKUP($E16,'TT Camp Fortune'!$A$17:$I$93,9,FALSE))</f>
        <v>0</v>
      </c>
      <c r="S16" s="68">
        <f>IF(ISNA(VLOOKUP($E16,'CWG Crabbe Mt. MO'!$A$17:$K$93,11,FALSE))=TRUE,"0",VLOOKUP($E16,'CWG Crabbe Mt. MO'!$A$17:$K$93,11,FALSE))</f>
        <v>11</v>
      </c>
      <c r="T16" s="68">
        <f>IF(ISNA(VLOOKUP($E16,'CWG CRABBE MT. DM'!$A$17:$K$93,9,FALSE))=TRUE,"0",VLOOKUP($E16,'CWG CRABBE MT. DM'!$A$17:$K$93,9,FALSE))</f>
        <v>7</v>
      </c>
      <c r="U16" s="68" t="str">
        <f>IF(ISNA(VLOOKUP($E16,'TT Prov CF MO'!$A$17:$I$93,9,FALSE))=TRUE,"0",VLOOKUP($E16,'TT Prov CF MO'!$A$17:$I$93,9,FALSE))</f>
        <v>0</v>
      </c>
      <c r="V16" s="68" t="str">
        <f>IF(ISNA(VLOOKUP($E16,'TT Prov CF DM'!$A$17:$I$93,9,FALSE))=TRUE,"0",VLOOKUP($E16,'TT Prov CF DM'!$A$17:$I$93,9,FALSE))</f>
        <v>0</v>
      </c>
      <c r="W16" s="68" t="str">
        <f>IF(ISNA(VLOOKUP($E16,'NorAm VSC MO'!$A$17:$I$93,9,FALSE))=TRUE,"0",VLOOKUP($E16,'NorAm VSC MO'!$A$17:$I$93,9,FALSE))</f>
        <v>0</v>
      </c>
      <c r="X16" s="68" t="str">
        <f>IF(ISNA(VLOOKUP($E16,'NorAm VSC DM'!$A$17:$I$93,9,FALSE))=TRUE,"0",VLOOKUP($E16,'NorAm VSC DM'!$A$17:$I$93,9,FALSE))</f>
        <v>0</v>
      </c>
      <c r="Y16" s="68" t="str">
        <f>IF(ISNA(VLOOKUP($E16,'NA Stratton MO'!$A$17:$I$93,9,FALSE))=TRUE,"0",VLOOKUP($E16,'NA Stratton MO'!$A$17:$I$93,9,FALSE))</f>
        <v>0</v>
      </c>
      <c r="Z16" s="68" t="str">
        <f>IF(ISNA(VLOOKUP($E16,'NA Stratton DM'!$A$17:$I$93,9,FALSE))=TRUE,"0",VLOOKUP($E16,'NA Stratton DM'!$A$17:$I$93,9,FALSE))</f>
        <v>0</v>
      </c>
      <c r="AA16" s="277">
        <f>IF(ISNA(VLOOKUP($E16,'JrNats MO'!$A$17:$I$93,9,FALSE))=TRUE,"0",VLOOKUP($E16,'JrNats MO'!$A$17:$I$93,9,FALSE))</f>
        <v>18</v>
      </c>
      <c r="AB16" s="277">
        <f>IF(ISNA(VLOOKUP($E16,'CC Caledon MO'!$A$17:$I$93,9,FALSE))=TRUE,"0",VLOOKUP($E16,'CC Caledon MO'!$A$17:$I$93,9,FALSE))</f>
        <v>17</v>
      </c>
      <c r="AC16" s="196">
        <f>IF(ISNA(VLOOKUP($E16,'CC Caledon DM'!$A$17:$I$93,9,FALSE))=TRUE,"0",VLOOKUP($E16,'CC Caledon DM'!$A$17:$I$93,9,FALSE))</f>
        <v>25</v>
      </c>
      <c r="AD16" s="196">
        <f>IF(ISNA(VLOOKUP($E16,'SrNats VSC MO'!$A$17:$I$93,9,FALSE))=TRUE,"0",VLOOKUP($E16,'SrNats VSC MO'!$A$17:$I$93,9,FALSE))</f>
        <v>25</v>
      </c>
      <c r="AE16" s="196">
        <f>IF(ISNA(VLOOKUP($E16,'SrNats VSC DM'!$A$17:$I$93,9,FALSE))=TRUE,"0",VLOOKUP($E16,'SrNats VSC DM'!$A$17:$I$93,9,FALSE))</f>
        <v>22</v>
      </c>
      <c r="AF16" s="68"/>
      <c r="AG16" s="68"/>
      <c r="AH16" s="68"/>
      <c r="AI16" s="68"/>
      <c r="AJ16" s="68"/>
      <c r="AK16" s="68"/>
    </row>
    <row r="17" spans="1:37" ht="18.75" customHeight="1" x14ac:dyDescent="0.15">
      <c r="A17" s="281" t="s">
        <v>201</v>
      </c>
      <c r="B17" s="281">
        <v>2009</v>
      </c>
      <c r="C17" s="281" t="s">
        <v>200</v>
      </c>
      <c r="D17" s="282" t="s">
        <v>42</v>
      </c>
      <c r="E17" s="281" t="s">
        <v>74</v>
      </c>
      <c r="F17" s="58">
        <f>IF(ISNA(VLOOKUP($E17,'Ontario Rankings'!$E$6:$M$90,3,FALSE))=TRUE,"0",VLOOKUP($E17,'Ontario Rankings'!$E$6:$M$90,3,FALSE))</f>
        <v>6</v>
      </c>
      <c r="G17" s="196" t="str">
        <f>IF(ISNA(VLOOKUP($E17,'FIS Apex MO-1'!$A$17:$I$96,9,FALSE))=TRUE,"0",VLOOKUP($E17,'FIS Apex MO-1'!$A$17:$I$96,9,FALSE))</f>
        <v>0</v>
      </c>
      <c r="H17" s="196" t="str">
        <f>IF(ISNA(VLOOKUP($E17,'FIS Apex MO-2'!$A$17:$I$93,9,FALSE))=TRUE,"0",VLOOKUP($E17,'FIS Apex MO-2'!$A$17:$I$93,9,FALSE))</f>
        <v>0</v>
      </c>
      <c r="I17" s="68" t="str">
        <f>IF(ISNA(VLOOKUP($E17,'NorAm Apex MO'!$A$17:$I$93,9,FALSE))=TRUE,"0",VLOOKUP($E17,'NorAm Apex MO'!$A$17:$I$93,9,FALSE))</f>
        <v>0</v>
      </c>
      <c r="J17" s="68" t="str">
        <f>IF(ISNA(VLOOKUP($E17,'NorAm Apex DM'!$A$17:$I$93,9,FALSE))=TRUE,"0",VLOOKUP($E17,'NorAm Apex DM'!$A$17:$I$93,9,FALSE))</f>
        <v>0</v>
      </c>
      <c r="K17" s="283">
        <f>IF(ISNA(VLOOKUP($E17,'TT BV1'!$A$17:$I$93,9,FALSE))=TRUE,"0",VLOOKUP($E17,'TT BV1'!$A$17:$I$93,9,FALSE))</f>
        <v>4</v>
      </c>
      <c r="L17" s="196" t="str">
        <f>IF(ISNA(VLOOKUP($E17,'CC Canyon MO'!$A$17:$I$93,9,FALSE))=TRUE,"0",VLOOKUP($E17,'CC Canyon MO'!$A$17:$I$93,9,FALSE))</f>
        <v>0</v>
      </c>
      <c r="M17" s="196" t="str">
        <f>IF(ISNA(VLOOKUP($E17,'CC Canyon DM'!$A$17:$I$81,9,FALSE))=TRUE,"0",VLOOKUP($E17,'CC Canyon DM'!$A$17:$I$81,9,FALSE))</f>
        <v>0</v>
      </c>
      <c r="N17" s="283">
        <f>IF(ISNA(VLOOKUP($E17,'TT BV2'!$A$17:$I$93,9,FALSE))=TRUE,"0",VLOOKUP($E17,'TT BV2'!$A$17:$I$93,9,FALSE))</f>
        <v>4</v>
      </c>
      <c r="O17" s="283">
        <f>IF(ISNA(VLOOKUP($E17,'TT BV3'!$A$17:$I$93,9,FALSE))=TRUE,"0",VLOOKUP($E17,'TT BV3'!$A$17:$I$93,9,FALSE))</f>
        <v>4</v>
      </c>
      <c r="P17" s="68" t="str">
        <f>IF(ISNA(VLOOKUP($E17,'NorAm Deer Valley MO'!$A$17:$I$93,9,FALSE))=TRUE,"0",VLOOKUP($E17,'NorAm Deer Valley MO'!$A$17:$I$93,9,FALSE))</f>
        <v>0</v>
      </c>
      <c r="Q17" s="68" t="str">
        <f>IF(ISNA(VLOOKUP($E17,'NorAm Deer Valley DM'!$A$17:$I$93,9,FALSE))=TRUE,"0",VLOOKUP($E17,'NorAm Deer Valley DM'!$A$17:$I$93,9,FALSE))</f>
        <v>0</v>
      </c>
      <c r="R17" s="68">
        <f>IF(ISNA(VLOOKUP($E17,'TT Camp Fortune'!$A$17:$I$93,9,FALSE))=TRUE,"0",VLOOKUP($E17,'TT Camp Fortune'!$A$17:$I$93,9,FALSE))</f>
        <v>3</v>
      </c>
      <c r="S17" s="68" t="str">
        <f>IF(ISNA(VLOOKUP($E17,'CWG Crabbe Mt. MO'!$A$17:$K$93,11,FALSE))=TRUE,"0",VLOOKUP($E17,'CWG Crabbe Mt. MO'!$A$17:$K$93,11,FALSE))</f>
        <v>0</v>
      </c>
      <c r="T17" s="68" t="str">
        <f>IF(ISNA(VLOOKUP($E17,'CWG CRABBE MT. DM'!$A$17:$K$93,9,FALSE))=TRUE,"0",VLOOKUP($E17,'CWG CRABBE MT. DM'!$A$17:$K$93,9,FALSE))</f>
        <v>0</v>
      </c>
      <c r="U17" s="283">
        <f>IF(ISNA(VLOOKUP($E17,'TT Prov CF MO'!$A$17:$I$93,9,FALSE))=TRUE,"0",VLOOKUP($E17,'TT Prov CF MO'!$A$17:$I$93,9,FALSE))</f>
        <v>3</v>
      </c>
      <c r="V17" s="283">
        <f>IF(ISNA(VLOOKUP($E17,'TT Prov CF DM'!$A$17:$I$93,9,FALSE))=TRUE,"0",VLOOKUP($E17,'TT Prov CF DM'!$A$17:$I$93,9,FALSE))</f>
        <v>1</v>
      </c>
      <c r="W17" s="68" t="str">
        <f>IF(ISNA(VLOOKUP($E17,'NorAm VSC MO'!$A$17:$I$93,9,FALSE))=TRUE,"0",VLOOKUP($E17,'NorAm VSC MO'!$A$17:$I$93,9,FALSE))</f>
        <v>0</v>
      </c>
      <c r="X17" s="68" t="str">
        <f>IF(ISNA(VLOOKUP($E17,'NorAm VSC DM'!$A$17:$I$93,9,FALSE))=TRUE,"0",VLOOKUP($E17,'NorAm VSC DM'!$A$17:$I$93,9,FALSE))</f>
        <v>0</v>
      </c>
      <c r="Y17" s="68" t="str">
        <f>IF(ISNA(VLOOKUP($E17,'NA Stratton MO'!$A$17:$I$93,9,FALSE))=TRUE,"0",VLOOKUP($E17,'NA Stratton MO'!$A$17:$I$93,9,FALSE))</f>
        <v>0</v>
      </c>
      <c r="Z17" s="68" t="str">
        <f>IF(ISNA(VLOOKUP($E17,'NA Stratton DM'!$A$17:$I$93,9,FALSE))=TRUE,"0",VLOOKUP($E17,'NA Stratton DM'!$A$17:$I$93,9,FALSE))</f>
        <v>0</v>
      </c>
      <c r="AA17" s="277">
        <f>IF(ISNA(VLOOKUP($E17,'JrNats MO'!$A$17:$I$93,9,FALSE))=TRUE,"0",VLOOKUP($E17,'JrNats MO'!$A$17:$I$93,9,FALSE))</f>
        <v>16</v>
      </c>
      <c r="AB17" s="196">
        <f>IF(ISNA(VLOOKUP($E17,'CC Caledon MO'!$A$17:$I$93,9,FALSE))=TRUE,"0",VLOOKUP($E17,'CC Caledon MO'!$A$17:$I$93,9,FALSE))</f>
        <v>19</v>
      </c>
      <c r="AC17" s="277">
        <f>IF(ISNA(VLOOKUP($E17,'CC Caledon DM'!$A$17:$I$93,9,FALSE))=TRUE,"0",VLOOKUP($E17,'CC Caledon DM'!$A$17:$I$93,9,FALSE))</f>
        <v>18</v>
      </c>
      <c r="AD17" s="196" t="str">
        <f>IF(ISNA(VLOOKUP($E17,'SrNats VSC MO'!$A$17:$I$93,9,FALSE))=TRUE,"0",VLOOKUP($E17,'SrNats VSC MO'!$A$17:$I$93,9,FALSE))</f>
        <v>0</v>
      </c>
      <c r="AE17" s="196" t="str">
        <f>IF(ISNA(VLOOKUP($E17,'SrNats VSC DM'!$A$17:$I$93,9,FALSE))=TRUE,"0",VLOOKUP($E17,'SrNats VSC DM'!$A$17:$I$93,9,FALSE))</f>
        <v>0</v>
      </c>
      <c r="AF17" s="68"/>
      <c r="AG17" s="68"/>
      <c r="AH17" s="68"/>
      <c r="AI17" s="68"/>
      <c r="AJ17" s="68"/>
      <c r="AK17" s="68"/>
    </row>
    <row r="18" spans="1:37" ht="18.75" customHeight="1" x14ac:dyDescent="0.15">
      <c r="A18" s="217" t="s">
        <v>99</v>
      </c>
      <c r="B18" s="217">
        <v>2006</v>
      </c>
      <c r="C18" s="217" t="s">
        <v>199</v>
      </c>
      <c r="D18" s="218" t="s">
        <v>40</v>
      </c>
      <c r="E18" s="217" t="s">
        <v>86</v>
      </c>
      <c r="F18" s="58">
        <f>IF(ISNA(VLOOKUP($E18,'Ontario Rankings'!$E$6:$M$90,3,FALSE))=TRUE,"0",VLOOKUP($E18,'Ontario Rankings'!$E$6:$M$90,3,FALSE))</f>
        <v>7</v>
      </c>
      <c r="G18" s="196" t="str">
        <f>IF(ISNA(VLOOKUP($E18,'FIS Apex MO-1'!$A$17:$I$96,9,FALSE))=TRUE,"0",VLOOKUP($E18,'FIS Apex MO-1'!$A$17:$I$96,9,FALSE))</f>
        <v>0</v>
      </c>
      <c r="H18" s="196" t="str">
        <f>IF(ISNA(VLOOKUP($E18,'NorAm Apex MO'!$A$17:$I$93,9,FALSE))=TRUE,"0",VLOOKUP($E18,'NorAm Apex MO'!$A$17:$I$93,9,FALSE))</f>
        <v>0</v>
      </c>
      <c r="I18" s="68" t="str">
        <f>IF(ISNA(VLOOKUP($E18,'NorAm Apex MO'!$A$17:$I$93,9,FALSE))=TRUE,"0",VLOOKUP($E18,'NorAm Apex MO'!$A$17:$I$93,9,FALSE))</f>
        <v>0</v>
      </c>
      <c r="J18" s="68" t="str">
        <f>IF(ISNA(VLOOKUP($E18,'NorAm Apex MO'!$A$17:$I$93,9,FALSE))=TRUE,"0",VLOOKUP($E18,'NorAm Apex MO'!$A$17:$I$93,9,FALSE))</f>
        <v>0</v>
      </c>
      <c r="K18" s="68">
        <f>IF(ISNA(VLOOKUP($E18,'TT BV1'!$A$17:$I$93,9,FALSE))=TRUE,"0",VLOOKUP($E18,'TT BV1'!$A$17:$I$93,9,FALSE))</f>
        <v>14</v>
      </c>
      <c r="L18" s="196">
        <f>IF(ISNA(VLOOKUP($E18,'CC Canyon MO'!$A$17:$I$93,9,FALSE))=TRUE,"0",VLOOKUP($E18,'CC Canyon MO'!$A$17:$I$93,9,FALSE))</f>
        <v>30</v>
      </c>
      <c r="M18" s="196">
        <f>IF(ISNA(VLOOKUP($E18,'CC Canyon DM'!$A$17:$I$81,9,FALSE))=TRUE,"0",VLOOKUP($E18,'CC Canyon DM'!$A$17:$I$81,9,FALSE))</f>
        <v>21</v>
      </c>
      <c r="N18" s="283">
        <f>IF(ISNA(VLOOKUP($E18,'TT BV2'!$A$17:$I$93,9,FALSE))=TRUE,"0",VLOOKUP($E18,'TT BV2'!$A$17:$I$93,9,FALSE))</f>
        <v>5</v>
      </c>
      <c r="O18" s="68">
        <f>IF(ISNA(VLOOKUP($E18,'TT BV3'!$A$17:$I$93,9,FALSE))=TRUE,"0",VLOOKUP($E18,'TT BV3'!$A$17:$I$93,9,FALSE))</f>
        <v>6</v>
      </c>
      <c r="P18" s="68" t="str">
        <f>IF(ISNA(VLOOKUP($E18,'NorAm Deer Valley MO'!$A$17:$I$93,9,FALSE))=TRUE,"0",VLOOKUP($E18,'NorAm Deer Valley MO'!$A$17:$I$93,9,FALSE))</f>
        <v>0</v>
      </c>
      <c r="Q18" s="68" t="str">
        <f>IF(ISNA(VLOOKUP($E18,'NorAm Deer Valley DM'!$A$17:$I$93,9,FALSE))=TRUE,"0",VLOOKUP($E18,'NorAm Deer Valley DM'!$A$17:$I$93,9,FALSE))</f>
        <v>0</v>
      </c>
      <c r="R18" s="68">
        <f>IF(ISNA(VLOOKUP($E18,'TT Camp Fortune'!$A$17:$I$93,9,FALSE))=TRUE,"0",VLOOKUP($E18,'TT Camp Fortune'!$A$17:$I$93,9,FALSE))</f>
        <v>4</v>
      </c>
      <c r="S18" s="68" t="str">
        <f>IF(ISNA(VLOOKUP($E18,'CWG Crabbe Mt. MO'!$A$17:$K$93,11,FALSE))=TRUE,"0",VLOOKUP($E18,'CWG Crabbe Mt. MO'!$A$17:$K$93,11,FALSE))</f>
        <v>0</v>
      </c>
      <c r="T18" s="68" t="str">
        <f>IF(ISNA(VLOOKUP($E18,'CWG CRABBE MT. DM'!$A$17:$K$93,9,FALSE))=TRUE,"0",VLOOKUP($E18,'CWG CRABBE MT. DM'!$A$17:$K$93,9,FALSE))</f>
        <v>0</v>
      </c>
      <c r="U18" s="283">
        <f>IF(ISNA(VLOOKUP($E18,'TT Prov CF MO'!$A$17:$I$93,9,FALSE))=TRUE,"0",VLOOKUP($E18,'TT Prov CF MO'!$A$17:$I$93,9,FALSE))</f>
        <v>4</v>
      </c>
      <c r="V18" s="283">
        <f>IF(ISNA(VLOOKUP($E18,'TT Prov CF DM'!$A$17:$I$93,9,FALSE))=TRUE,"0",VLOOKUP($E18,'TT Prov CF DM'!$A$17:$I$93,9,FALSE))</f>
        <v>4</v>
      </c>
      <c r="W18" s="68" t="str">
        <f>IF(ISNA(VLOOKUP($E18,'NorAm VSC MO'!$A$17:$I$93,9,FALSE))=TRUE,"0",VLOOKUP($E18,'NorAm VSC MO'!$A$17:$I$93,9,FALSE))</f>
        <v>0</v>
      </c>
      <c r="X18" s="68" t="str">
        <f>IF(ISNA(VLOOKUP($E18,'NorAm VSC DM'!$A$17:$I$93,9,FALSE))=TRUE,"0",VLOOKUP($E18,'NorAm VSC DM'!$A$17:$I$93,9,FALSE))</f>
        <v>0</v>
      </c>
      <c r="Y18" s="68" t="str">
        <f>IF(ISNA(VLOOKUP($E18,'NA Stratton MO'!$A$17:$I$93,9,FALSE))=TRUE,"0",VLOOKUP($E18,'NA Stratton MO'!$A$17:$I$93,9,FALSE))</f>
        <v>0</v>
      </c>
      <c r="Z18" s="68" t="str">
        <f>IF(ISNA(VLOOKUP($E18,'NA Stratton DM'!$A$17:$I$93,9,FALSE))=TRUE,"0",VLOOKUP($E18,'NA Stratton DM'!$A$17:$I$93,9,FALSE))</f>
        <v>0</v>
      </c>
      <c r="AA18" s="105">
        <f>IF(ISNA(VLOOKUP($E18,'JrNats MO'!$A$17:$I$93,9,FALSE))=TRUE,"0",VLOOKUP($E18,'JrNats MO'!$A$17:$I$93,9,FALSE))</f>
        <v>26</v>
      </c>
      <c r="AB18" s="196">
        <f>IF(ISNA(VLOOKUP($E18,'CC Caledon MO'!$A$17:$I$93,9,FALSE))=TRUE,"0",VLOOKUP($E18,'CC Caledon MO'!$A$17:$I$93,9,FALSE))</f>
        <v>26</v>
      </c>
      <c r="AC18" s="196">
        <f>IF(ISNA(VLOOKUP($E18,'CC Caledon DM'!$A$17:$I$93,9,FALSE))=TRUE,"0",VLOOKUP($E18,'CC Caledon DM'!$A$17:$I$93,9,FALSE))</f>
        <v>23</v>
      </c>
      <c r="AD18" s="196" t="str">
        <f>IF(ISNA(VLOOKUP($E18,'SrNats VSC MO'!$A$17:$I$93,9,FALSE))=TRUE,"0",VLOOKUP($E18,'SrNats VSC MO'!$A$17:$I$93,9,FALSE))</f>
        <v>0</v>
      </c>
      <c r="AE18" s="196" t="str">
        <f>IF(ISNA(VLOOKUP($E18,'SrNats VSC DM'!$A$17:$I$93,9,FALSE))=TRUE,"0",VLOOKUP($E18,'SrNats VSC DM'!$A$17:$I$93,9,FALSE))</f>
        <v>0</v>
      </c>
      <c r="AF18" s="68"/>
      <c r="AG18" s="68"/>
      <c r="AH18" s="68"/>
      <c r="AI18" s="68"/>
      <c r="AJ18" s="68"/>
      <c r="AK18" s="68"/>
    </row>
    <row r="19" spans="1:37" ht="18.75" customHeight="1" x14ac:dyDescent="0.15">
      <c r="A19" s="64" t="s">
        <v>202</v>
      </c>
      <c r="B19" s="64">
        <v>2008</v>
      </c>
      <c r="C19" s="64" t="s">
        <v>200</v>
      </c>
      <c r="D19" s="144" t="s">
        <v>42</v>
      </c>
      <c r="E19" s="65" t="s">
        <v>75</v>
      </c>
      <c r="F19" s="58">
        <f>IF(ISNA(VLOOKUP($E19,'Ontario Rankings'!$E$6:$M$90,3,FALSE))=TRUE,"0",VLOOKUP($E19,'Ontario Rankings'!$E$6:$M$90,3,FALSE))</f>
        <v>8</v>
      </c>
      <c r="G19" s="196" t="str">
        <f>IF(ISNA(VLOOKUP($E19,'FIS Apex MO-1'!$A$17:$I$96,9,FALSE))=TRUE,"0",VLOOKUP($E19,'FIS Apex MO-1'!$A$17:$I$96,9,FALSE))</f>
        <v>0</v>
      </c>
      <c r="H19" s="196" t="str">
        <f>IF(ISNA(VLOOKUP($E19,'NorAm Apex MO'!$A$17:$I$93,9,FALSE))=TRUE,"0",VLOOKUP($E19,'NorAm Apex MO'!$A$17:$I$93,9,FALSE))</f>
        <v>0</v>
      </c>
      <c r="I19" s="68" t="str">
        <f>IF(ISNA(VLOOKUP($E19,'NorAm Apex MO'!$A$17:$I$93,9,FALSE))=TRUE,"0",VLOOKUP($E19,'NorAm Apex MO'!$A$17:$I$93,9,FALSE))</f>
        <v>0</v>
      </c>
      <c r="J19" s="68" t="str">
        <f>IF(ISNA(VLOOKUP($E19,'NorAm Apex MO'!$A$17:$I$93,9,FALSE))=TRUE,"0",VLOOKUP($E19,'NorAm Apex MO'!$A$17:$I$93,9,FALSE))</f>
        <v>0</v>
      </c>
      <c r="K19" s="283">
        <f>IF(ISNA(VLOOKUP($E19,'TT BV1'!$A$17:$I$93,9,FALSE))=TRUE,"0",VLOOKUP($E19,'TT BV1'!$A$17:$I$93,9,FALSE))</f>
        <v>5</v>
      </c>
      <c r="L19" s="196" t="str">
        <f>IF(ISNA(VLOOKUP($E19,'CC Canyon MO'!$A$17:$I$93,9,FALSE))=TRUE,"0",VLOOKUP($E19,'CC Canyon MO'!$A$17:$I$93,9,FALSE))</f>
        <v>0</v>
      </c>
      <c r="M19" s="196" t="str">
        <f>IF(ISNA(VLOOKUP($E19,'CC Canyon DM'!$A$17:$I$81,9,FALSE))=TRUE,"0",VLOOKUP($E19,'CC Canyon DM'!$A$17:$I$81,9,FALSE))</f>
        <v>0</v>
      </c>
      <c r="N19" s="68" t="str">
        <f>IF(ISNA(VLOOKUP($E19,'TT BV2'!$A$17:$I$93,9,FALSE))=TRUE,"0",VLOOKUP($E19,'TT BV2'!$A$17:$I$93,9,FALSE))</f>
        <v>dnf</v>
      </c>
      <c r="O19" s="283">
        <f>IF(ISNA(VLOOKUP($E19,'TT BV3'!$A$17:$I$93,9,FALSE))=TRUE,"0",VLOOKUP($E19,'TT BV3'!$A$17:$I$93,9,FALSE))</f>
        <v>5</v>
      </c>
      <c r="P19" s="68" t="str">
        <f>IF(ISNA(VLOOKUP($E19,'NorAm Deer Valley MO'!$A$17:$I$93,9,FALSE))=TRUE,"0",VLOOKUP($E19,'NorAm Deer Valley MO'!$A$17:$I$93,9,FALSE))</f>
        <v>0</v>
      </c>
      <c r="Q19" s="68" t="str">
        <f>IF(ISNA(VLOOKUP($E19,'NorAm Deer Valley DM'!$A$17:$I$93,9,FALSE))=TRUE,"0",VLOOKUP($E19,'NorAm Deer Valley DM'!$A$17:$I$93,9,FALSE))</f>
        <v>0</v>
      </c>
      <c r="R19" s="68">
        <f>IF(ISNA(VLOOKUP($E19,'TT Camp Fortune'!$A$17:$I$93,9,FALSE))=TRUE,"0",VLOOKUP($E19,'TT Camp Fortune'!$A$17:$I$93,9,FALSE))</f>
        <v>5</v>
      </c>
      <c r="S19" s="68" t="str">
        <f>IF(ISNA(VLOOKUP($E19,'CWG Crabbe Mt. MO'!$A$17:$K$93,11,FALSE))=TRUE,"0",VLOOKUP($E19,'CWG Crabbe Mt. MO'!$A$17:$K$93,11,FALSE))</f>
        <v>0</v>
      </c>
      <c r="T19" s="68" t="str">
        <f>IF(ISNA(VLOOKUP($E19,'CWG CRABBE MT. DM'!$A$17:$K$93,9,FALSE))=TRUE,"0",VLOOKUP($E19,'CWG CRABBE MT. DM'!$A$17:$K$93,9,FALSE))</f>
        <v>0</v>
      </c>
      <c r="U19" s="68">
        <f>IF(ISNA(VLOOKUP($E19,'TT Prov CF MO'!$A$17:$I$93,9,FALSE))=TRUE,"0",VLOOKUP($E19,'TT Prov CF MO'!$A$17:$I$93,9,FALSE))</f>
        <v>6</v>
      </c>
      <c r="V19" s="68" t="str">
        <f>IF(ISNA(VLOOKUP($E19,'TT Prov CF DM'!$A$17:$I$93,9,FALSE))=TRUE,"0",VLOOKUP($E19,'TT Prov CF DM'!$A$17:$I$93,9,FALSE))</f>
        <v>0</v>
      </c>
      <c r="W19" s="68" t="str">
        <f>IF(ISNA(VLOOKUP($E19,'NorAm VSC MO'!$A$17:$I$93,9,FALSE))=TRUE,"0",VLOOKUP($E19,'NorAm VSC MO'!$A$17:$I$93,9,FALSE))</f>
        <v>0</v>
      </c>
      <c r="X19" s="68" t="str">
        <f>IF(ISNA(VLOOKUP($E19,'NorAm VSC DM'!$A$17:$I$93,9,FALSE))=TRUE,"0",VLOOKUP($E19,'NorAm VSC DM'!$A$17:$I$93,9,FALSE))</f>
        <v>0</v>
      </c>
      <c r="Y19" s="68" t="str">
        <f>IF(ISNA(VLOOKUP($E19,'NA Stratton MO'!$A$17:$I$93,9,FALSE))=TRUE,"0",VLOOKUP($E19,'NA Stratton MO'!$A$17:$I$93,9,FALSE))</f>
        <v>0</v>
      </c>
      <c r="Z19" s="68" t="str">
        <f>IF(ISNA(VLOOKUP($E19,'NA Stratton DM'!$A$17:$I$93,9,FALSE))=TRUE,"0",VLOOKUP($E19,'NA Stratton DM'!$A$17:$I$93,9,FALSE))</f>
        <v>0</v>
      </c>
      <c r="AA19" s="105">
        <f>IF(ISNA(VLOOKUP($E19,'JrNats MO'!$A$17:$I$93,9,FALSE))=TRUE,"0",VLOOKUP($E19,'JrNats MO'!$A$17:$I$93,9,FALSE))</f>
        <v>31</v>
      </c>
      <c r="AB19" s="196">
        <f>IF(ISNA(VLOOKUP($E19,'CC Caledon MO'!$A$17:$I$93,9,FALSE))=TRUE,"0",VLOOKUP($E19,'CC Caledon MO'!$A$17:$I$93,9,FALSE))</f>
        <v>27</v>
      </c>
      <c r="AC19" s="196">
        <f>IF(ISNA(VLOOKUP($E19,'CC Caledon DM'!$A$17:$I$93,9,FALSE))=TRUE,"0",VLOOKUP($E19,'CC Caledon DM'!$A$17:$I$93,9,FALSE))</f>
        <v>26</v>
      </c>
      <c r="AD19" s="196" t="str">
        <f>IF(ISNA(VLOOKUP($E19,'SrNats VSC MO'!$A$17:$I$93,9,FALSE))=TRUE,"0",VLOOKUP($E19,'SrNats VSC MO'!$A$17:$I$93,9,FALSE))</f>
        <v>0</v>
      </c>
      <c r="AE19" s="196" t="str">
        <f>IF(ISNA(VLOOKUP($E19,'SrNats VSC DM'!$A$17:$I$93,9,FALSE))=TRUE,"0",VLOOKUP($E19,'SrNats VSC DM'!$A$17:$I$93,9,FALSE))</f>
        <v>0</v>
      </c>
      <c r="AF19" s="68"/>
      <c r="AG19" s="68"/>
      <c r="AH19" s="68"/>
      <c r="AI19" s="68"/>
      <c r="AJ19" s="68"/>
      <c r="AK19" s="68"/>
    </row>
    <row r="20" spans="1:37" ht="18.75" customHeight="1" x14ac:dyDescent="0.15">
      <c r="A20" s="64" t="s">
        <v>203</v>
      </c>
      <c r="B20" s="64">
        <v>2010</v>
      </c>
      <c r="C20" s="64" t="s">
        <v>200</v>
      </c>
      <c r="D20" s="144" t="s">
        <v>97</v>
      </c>
      <c r="E20" s="64" t="s">
        <v>79</v>
      </c>
      <c r="F20" s="58">
        <f>IF(ISNA(VLOOKUP($E20,'Ontario Rankings'!$E$6:$M$90,3,FALSE))=TRUE,"0",VLOOKUP($E20,'Ontario Rankings'!$E$6:$M$90,3,FALSE))</f>
        <v>9</v>
      </c>
      <c r="G20" s="196" t="str">
        <f>IF(ISNA(VLOOKUP($E20,'FIS Apex MO-1'!$A$17:$I$96,9,FALSE))=TRUE,"0",VLOOKUP($E20,'FIS Apex MO-1'!$A$17:$I$96,9,FALSE))</f>
        <v>0</v>
      </c>
      <c r="H20" s="196" t="str">
        <f>IF(ISNA(VLOOKUP($E20,'NorAm Apex MO'!$A$17:$I$93,9,FALSE))=TRUE,"0",VLOOKUP($E20,'NorAm Apex MO'!$A$17:$I$93,9,FALSE))</f>
        <v>0</v>
      </c>
      <c r="I20" s="68" t="str">
        <f>IF(ISNA(VLOOKUP($E20,'NorAm Apex MO'!$A$17:$I$93,9,FALSE))=TRUE,"0",VLOOKUP($E20,'NorAm Apex MO'!$A$17:$I$93,9,FALSE))</f>
        <v>0</v>
      </c>
      <c r="J20" s="68" t="str">
        <f>IF(ISNA(VLOOKUP($E20,'NorAm Apex MO'!$A$17:$I$93,9,FALSE))=TRUE,"0",VLOOKUP($E20,'NorAm Apex MO'!$A$17:$I$93,9,FALSE))</f>
        <v>0</v>
      </c>
      <c r="K20" s="68">
        <f>IF(ISNA(VLOOKUP($E20,'TT BV1'!$A$17:$I$93,9,FALSE))=TRUE,"0",VLOOKUP($E20,'TT BV1'!$A$17:$I$93,9,FALSE))</f>
        <v>9</v>
      </c>
      <c r="L20" s="196" t="str">
        <f>IF(ISNA(VLOOKUP($E20,'CC Canyon MO'!$A$17:$I$93,9,FALSE))=TRUE,"0",VLOOKUP($E20,'CC Canyon MO'!$A$17:$I$93,9,FALSE))</f>
        <v>0</v>
      </c>
      <c r="M20" s="196" t="str">
        <f>IF(ISNA(VLOOKUP($E20,'CC Canyon DM'!$A$17:$I$81,9,FALSE))=TRUE,"0",VLOOKUP($E20,'CC Canyon DM'!$A$17:$I$81,9,FALSE))</f>
        <v>0</v>
      </c>
      <c r="N20" s="68">
        <f>IF(ISNA(VLOOKUP($E20,'TT BV2'!$A$17:$I$93,9,FALSE))=TRUE,"0",VLOOKUP($E20,'TT BV2'!$A$17:$I$93,9,FALSE))</f>
        <v>7</v>
      </c>
      <c r="O20" s="68">
        <f>IF(ISNA(VLOOKUP($E20,'TT BV3'!$A$17:$I$93,9,FALSE))=TRUE,"0",VLOOKUP($E20,'TT BV3'!$A$17:$I$93,9,FALSE))</f>
        <v>8</v>
      </c>
      <c r="P20" s="68" t="str">
        <f>IF(ISNA(VLOOKUP($E20,'NorAm Deer Valley MO'!$A$17:$I$93,9,FALSE))=TRUE,"0",VLOOKUP($E20,'NorAm Deer Valley MO'!$A$17:$I$93,9,FALSE))</f>
        <v>0</v>
      </c>
      <c r="Q20" s="68" t="str">
        <f>IF(ISNA(VLOOKUP($E20,'NorAm Deer Valley DM'!$A$17:$I$93,9,FALSE))=TRUE,"0",VLOOKUP($E20,'NorAm Deer Valley DM'!$A$17:$I$93,9,FALSE))</f>
        <v>0</v>
      </c>
      <c r="R20" s="68">
        <f>IF(ISNA(VLOOKUP($E20,'TT Camp Fortune'!$A$17:$I$93,9,FALSE))=TRUE,"0",VLOOKUP($E20,'TT Camp Fortune'!$A$17:$I$93,9,FALSE))</f>
        <v>6</v>
      </c>
      <c r="S20" s="68" t="str">
        <f>IF(ISNA(VLOOKUP($E20,'CWG Crabbe Mt. MO'!$A$17:$K$93,11,FALSE))=TRUE,"0",VLOOKUP($E20,'CWG Crabbe Mt. MO'!$A$17:$K$93,11,FALSE))</f>
        <v>0</v>
      </c>
      <c r="T20" s="68" t="str">
        <f>IF(ISNA(VLOOKUP($E20,'CWG CRABBE MT. DM'!$A$17:$K$93,9,FALSE))=TRUE,"0",VLOOKUP($E20,'CWG CRABBE MT. DM'!$A$17:$K$93,9,FALSE))</f>
        <v>0</v>
      </c>
      <c r="U20" s="68">
        <f>IF(ISNA(VLOOKUP($E20,'TT Prov CF MO'!$A$17:$I$93,9,FALSE))=TRUE,"0",VLOOKUP($E20,'TT Prov CF MO'!$A$17:$I$93,9,FALSE))</f>
        <v>9</v>
      </c>
      <c r="V20" s="283">
        <f>IF(ISNA(VLOOKUP($E20,'TT Prov CF DM'!$A$17:$I$93,9,FALSE))=TRUE,"0",VLOOKUP($E20,'TT Prov CF DM'!$A$17:$I$93,9,FALSE))</f>
        <v>5</v>
      </c>
      <c r="W20" s="68" t="str">
        <f>IF(ISNA(VLOOKUP($E20,'NorAm VSC MO'!$A$17:$I$93,9,FALSE))=TRUE,"0",VLOOKUP($E20,'NorAm VSC MO'!$A$17:$I$93,9,FALSE))</f>
        <v>0</v>
      </c>
      <c r="X20" s="68" t="str">
        <f>IF(ISNA(VLOOKUP($E20,'NorAm VSC DM'!$A$17:$I$93,9,FALSE))=TRUE,"0",VLOOKUP($E20,'NorAm VSC DM'!$A$17:$I$93,9,FALSE))</f>
        <v>0</v>
      </c>
      <c r="Y20" s="68" t="str">
        <f>IF(ISNA(VLOOKUP($E20,'NA Stratton MO'!$A$17:$I$93,9,FALSE))=TRUE,"0",VLOOKUP($E20,'NA Stratton MO'!$A$17:$I$93,9,FALSE))</f>
        <v>0</v>
      </c>
      <c r="Z20" s="68" t="str">
        <f>IF(ISNA(VLOOKUP($E20,'NA Stratton DM'!$A$17:$I$93,9,FALSE))=TRUE,"0",VLOOKUP($E20,'NA Stratton DM'!$A$17:$I$93,9,FALSE))</f>
        <v>0</v>
      </c>
      <c r="AA20" s="105">
        <f>IF(ISNA(VLOOKUP($E20,'JrNats MO'!$A$17:$I$93,9,FALSE))=TRUE,"0",VLOOKUP($E20,'JrNats MO'!$A$17:$I$93,9,FALSE))</f>
        <v>30</v>
      </c>
      <c r="AB20" s="196" t="str">
        <f>IF(ISNA(VLOOKUP($E20,'CC Caledon MO'!$A$17:$I$93,9,FALSE))=TRUE,"0",VLOOKUP($E20,'CC Caledon MO'!$A$17:$I$93,9,FALSE))</f>
        <v>0</v>
      </c>
      <c r="AC20" s="196" t="str">
        <f>IF(ISNA(VLOOKUP($E20,'CC Caledon DM'!$A$17:$I$93,9,FALSE))=TRUE,"0",VLOOKUP($E20,'CC Caledon DM'!$A$17:$I$93,9,FALSE))</f>
        <v>0</v>
      </c>
      <c r="AD20" s="196" t="str">
        <f>IF(ISNA(VLOOKUP($E20,'SrNats VSC MO'!$A$17:$I$93,9,FALSE))=TRUE,"0",VLOOKUP($E20,'SrNats VSC MO'!$A$17:$I$93,9,FALSE))</f>
        <v>0</v>
      </c>
      <c r="AE20" s="196" t="str">
        <f>IF(ISNA(VLOOKUP($E20,'SrNats VSC DM'!$A$17:$I$93,9,FALSE))=TRUE,"0",VLOOKUP($E20,'SrNats VSC DM'!$A$17:$I$93,9,FALSE))</f>
        <v>0</v>
      </c>
      <c r="AF20" s="68"/>
      <c r="AG20" s="68"/>
      <c r="AH20" s="68"/>
      <c r="AI20" s="68"/>
      <c r="AJ20" s="68"/>
      <c r="AK20" s="68"/>
    </row>
    <row r="21" spans="1:37" ht="18.75" customHeight="1" x14ac:dyDescent="0.15">
      <c r="A21" s="64" t="s">
        <v>98</v>
      </c>
      <c r="B21" s="64">
        <v>2010</v>
      </c>
      <c r="C21" s="64" t="s">
        <v>200</v>
      </c>
      <c r="D21" s="144" t="s">
        <v>97</v>
      </c>
      <c r="E21" s="64" t="s">
        <v>78</v>
      </c>
      <c r="F21" s="58">
        <f>IF(ISNA(VLOOKUP($E21,'Ontario Rankings'!$E$6:$M$90,3,FALSE))=TRUE,"0",VLOOKUP($E21,'Ontario Rankings'!$E$6:$M$90,3,FALSE))</f>
        <v>10</v>
      </c>
      <c r="G21" s="196" t="str">
        <f>IF(ISNA(VLOOKUP($E21,'FIS Apex MO-1'!$A$17:$I$96,9,FALSE))=TRUE,"0",VLOOKUP($E21,'FIS Apex MO-1'!$A$17:$I$96,9,FALSE))</f>
        <v>0</v>
      </c>
      <c r="H21" s="196" t="str">
        <f>IF(ISNA(VLOOKUP($E21,'NorAm Apex MO'!$A$17:$I$93,9,FALSE))=TRUE,"0",VLOOKUP($E21,'NorAm Apex MO'!$A$17:$I$93,9,FALSE))</f>
        <v>0</v>
      </c>
      <c r="I21" s="68" t="str">
        <f>IF(ISNA(VLOOKUP($E21,'NorAm Apex MO'!$A$17:$I$93,9,FALSE))=TRUE,"0",VLOOKUP($E21,'NorAm Apex MO'!$A$17:$I$93,9,FALSE))</f>
        <v>0</v>
      </c>
      <c r="J21" s="68" t="str">
        <f>IF(ISNA(VLOOKUP($E21,'NorAm Apex MO'!$A$17:$I$93,9,FALSE))=TRUE,"0",VLOOKUP($E21,'NorAm Apex MO'!$A$17:$I$93,9,FALSE))</f>
        <v>0</v>
      </c>
      <c r="K21" s="68">
        <f>IF(ISNA(VLOOKUP($E21,'TT BV1'!$A$17:$I$93,9,FALSE))=TRUE,"0",VLOOKUP($E21,'TT BV1'!$A$17:$I$93,9,FALSE))</f>
        <v>8</v>
      </c>
      <c r="L21" s="196" t="str">
        <f>IF(ISNA(VLOOKUP($E21,'CC Canyon MO'!$A$17:$I$93,9,FALSE))=TRUE,"0",VLOOKUP($E21,'CC Canyon MO'!$A$17:$I$93,9,FALSE))</f>
        <v>0</v>
      </c>
      <c r="M21" s="196" t="str">
        <f>IF(ISNA(VLOOKUP($E21,'CC Canyon DM'!$A$17:$I$81,9,FALSE))=TRUE,"0",VLOOKUP($E21,'CC Canyon DM'!$A$17:$I$81,9,FALSE))</f>
        <v>0</v>
      </c>
      <c r="N21" s="68">
        <f>IF(ISNA(VLOOKUP($E21,'TT BV2'!$A$17:$I$93,9,FALSE))=TRUE,"0",VLOOKUP($E21,'TT BV2'!$A$17:$I$93,9,FALSE))</f>
        <v>6</v>
      </c>
      <c r="O21" s="68">
        <f>IF(ISNA(VLOOKUP($E21,'TT BV3'!$A$17:$I$93,9,FALSE))=TRUE,"0",VLOOKUP($E21,'TT BV3'!$A$17:$I$93,9,FALSE))</f>
        <v>7</v>
      </c>
      <c r="P21" s="68" t="str">
        <f>IF(ISNA(VLOOKUP($E21,'NorAm Deer Valley MO'!$A$17:$I$93,9,FALSE))=TRUE,"0",VLOOKUP($E21,'NorAm Deer Valley MO'!$A$17:$I$93,9,FALSE))</f>
        <v>0</v>
      </c>
      <c r="Q21" s="68" t="str">
        <f>IF(ISNA(VLOOKUP($E21,'NorAm Deer Valley DM'!$A$17:$I$93,9,FALSE))=TRUE,"0",VLOOKUP($E21,'NorAm Deer Valley DM'!$A$17:$I$93,9,FALSE))</f>
        <v>0</v>
      </c>
      <c r="R21" s="68" t="str">
        <f>IF(ISNA(VLOOKUP($E21,'TT Camp Fortune'!$A$17:$I$93,9,FALSE))=TRUE,"0",VLOOKUP($E21,'TT Camp Fortune'!$A$17:$I$93,9,FALSE))</f>
        <v>0</v>
      </c>
      <c r="S21" s="68" t="str">
        <f>IF(ISNA(VLOOKUP($E21,'CWG Crabbe Mt. MO'!$A$17:$K$93,11,FALSE))=TRUE,"0",VLOOKUP($E21,'CWG Crabbe Mt. MO'!$A$17:$K$93,11,FALSE))</f>
        <v>0</v>
      </c>
      <c r="T21" s="68" t="str">
        <f>IF(ISNA(VLOOKUP($E21,'CWG CRABBE MT. DM'!$A$17:$K$93,9,FALSE))=TRUE,"0",VLOOKUP($E21,'CWG CRABBE MT. DM'!$A$17:$K$93,9,FALSE))</f>
        <v>0</v>
      </c>
      <c r="U21" s="283">
        <f>IF(ISNA(VLOOKUP($E21,'TT Prov CF MO'!$A$17:$I$93,9,FALSE))=TRUE,"0",VLOOKUP($E21,'TT Prov CF MO'!$A$17:$I$93,9,FALSE))</f>
        <v>5</v>
      </c>
      <c r="V21" s="68">
        <f>IF(ISNA(VLOOKUP($E21,'TT Prov CF DM'!$A$17:$I$93,9,FALSE))=TRUE,"0",VLOOKUP($E21,'TT Prov CF DM'!$A$17:$I$93,9,FALSE))</f>
        <v>7</v>
      </c>
      <c r="W21" s="68" t="str">
        <f>IF(ISNA(VLOOKUP($E21,'NorAm VSC MO'!$A$17:$I$93,9,FALSE))=TRUE,"0",VLOOKUP($E21,'NorAm VSC MO'!$A$17:$I$93,9,FALSE))</f>
        <v>0</v>
      </c>
      <c r="X21" s="68" t="str">
        <f>IF(ISNA(VLOOKUP($E21,'NorAm VSC DM'!$A$17:$I$93,9,FALSE))=TRUE,"0",VLOOKUP($E21,'NorAm VSC DM'!$A$17:$I$93,9,FALSE))</f>
        <v>0</v>
      </c>
      <c r="Y21" s="68" t="str">
        <f>IF(ISNA(VLOOKUP($E21,'NA Stratton MO'!$A$17:$I$93,9,FALSE))=TRUE,"0",VLOOKUP($E21,'NA Stratton MO'!$A$17:$I$93,9,FALSE))</f>
        <v>0</v>
      </c>
      <c r="Z21" s="68" t="str">
        <f>IF(ISNA(VLOOKUP($E21,'NA Stratton DM'!$A$17:$I$93,9,FALSE))=TRUE,"0",VLOOKUP($E21,'NA Stratton DM'!$A$17:$I$93,9,FALSE))</f>
        <v>0</v>
      </c>
      <c r="AA21" s="105" t="str">
        <f>IF(ISNA(VLOOKUP($E21,'JrNats MO'!$A$17:$I$93,9,FALSE))=TRUE,"0",VLOOKUP($E21,'JrNats MO'!$A$17:$I$93,9,FALSE))</f>
        <v>0</v>
      </c>
      <c r="AB21" s="196" t="str">
        <f>IF(ISNA(VLOOKUP($E21,'CC Caledon MO'!$A$17:$I$93,9,FALSE))=TRUE,"0",VLOOKUP($E21,'CC Caledon MO'!$A$17:$I$93,9,FALSE))</f>
        <v>0</v>
      </c>
      <c r="AC21" s="196" t="str">
        <f>IF(ISNA(VLOOKUP($E21,'CC Caledon DM'!$A$17:$I$93,9,FALSE))=TRUE,"0",VLOOKUP($E21,'CC Caledon DM'!$A$17:$I$93,9,FALSE))</f>
        <v>0</v>
      </c>
      <c r="AD21" s="196" t="str">
        <f>IF(ISNA(VLOOKUP($E21,'SrNats VSC MO'!$A$17:$I$93,9,FALSE))=TRUE,"0",VLOOKUP($E21,'SrNats VSC MO'!$A$17:$I$93,9,FALSE))</f>
        <v>0</v>
      </c>
      <c r="AE21" s="196" t="str">
        <f>IF(ISNA(VLOOKUP($E21,'SrNats VSC DM'!$A$17:$I$93,9,FALSE))=TRUE,"0",VLOOKUP($E21,'SrNats VSC DM'!$A$17:$I$93,9,FALSE))</f>
        <v>0</v>
      </c>
      <c r="AF21" s="68"/>
      <c r="AG21" s="68"/>
      <c r="AH21" s="68"/>
      <c r="AI21" s="68"/>
      <c r="AJ21" s="68"/>
      <c r="AK21" s="68"/>
    </row>
    <row r="22" spans="1:37" ht="18.75" customHeight="1" x14ac:dyDescent="0.15">
      <c r="A22" s="217" t="s">
        <v>72</v>
      </c>
      <c r="B22" s="217">
        <v>2010</v>
      </c>
      <c r="C22" s="217" t="s">
        <v>199</v>
      </c>
      <c r="D22" s="218" t="s">
        <v>97</v>
      </c>
      <c r="E22" s="217" t="s">
        <v>76</v>
      </c>
      <c r="F22" s="58">
        <f>IF(ISNA(VLOOKUP($E22,'Ontario Rankings'!$E$6:$M$90,3,FALSE))=TRUE,"0",VLOOKUP($E22,'Ontario Rankings'!$E$6:$M$90,3,FALSE))</f>
        <v>11</v>
      </c>
      <c r="G22" s="196" t="str">
        <f>IF(ISNA(VLOOKUP($E22,'FIS Apex MO-1'!$A$17:$I$96,9,FALSE))=TRUE,"0",VLOOKUP($E22,'FIS Apex MO-1'!$A$17:$I$96,9,FALSE))</f>
        <v>0</v>
      </c>
      <c r="H22" s="196" t="str">
        <f>IF(ISNA(VLOOKUP($E22,'NorAm Apex MO'!$A$17:$I$93,9,FALSE))=TRUE,"0",VLOOKUP($E22,'NorAm Apex MO'!$A$17:$I$93,9,FALSE))</f>
        <v>0</v>
      </c>
      <c r="I22" s="68" t="str">
        <f>IF(ISNA(VLOOKUP($E22,'NorAm Apex MO'!$A$17:$I$93,9,FALSE))=TRUE,"0",VLOOKUP($E22,'NorAm Apex MO'!$A$17:$I$93,9,FALSE))</f>
        <v>0</v>
      </c>
      <c r="J22" s="68" t="str">
        <f>IF(ISNA(VLOOKUP($E22,'NorAm Apex MO'!$A$17:$I$93,9,FALSE))=TRUE,"0",VLOOKUP($E22,'NorAm Apex MO'!$A$17:$I$93,9,FALSE))</f>
        <v>0</v>
      </c>
      <c r="K22" s="68">
        <f>IF(ISNA(VLOOKUP($E22,'TT BV1'!$A$17:$I$93,9,FALSE))=TRUE,"0",VLOOKUP($E22,'TT BV1'!$A$17:$I$93,9,FALSE))</f>
        <v>6</v>
      </c>
      <c r="L22" s="196" t="str">
        <f>IF(ISNA(VLOOKUP($E22,'CC Canyon MO'!$A$17:$I$93,9,FALSE))=TRUE,"0",VLOOKUP($E22,'CC Canyon MO'!$A$17:$I$93,9,FALSE))</f>
        <v>0</v>
      </c>
      <c r="M22" s="196" t="str">
        <f>IF(ISNA(VLOOKUP($E22,'CC Canyon DM'!$A$17:$I$81,9,FALSE))=TRUE,"0",VLOOKUP($E22,'CC Canyon DM'!$A$17:$I$81,9,FALSE))</f>
        <v>0</v>
      </c>
      <c r="N22" s="68">
        <f>IF(ISNA(VLOOKUP($E22,'TT BV2'!$A$17:$I$93,9,FALSE))=TRUE,"0",VLOOKUP($E22,'TT BV2'!$A$17:$I$93,9,FALSE))</f>
        <v>8</v>
      </c>
      <c r="O22" s="68">
        <f>IF(ISNA(VLOOKUP($E22,'TT BV3'!$A$17:$I$93,9,FALSE))=TRUE,"0",VLOOKUP($E22,'TT BV3'!$A$17:$I$93,9,FALSE))</f>
        <v>9</v>
      </c>
      <c r="P22" s="68" t="str">
        <f>IF(ISNA(VLOOKUP($E22,'NorAm Deer Valley MO'!$A$17:$I$93,9,FALSE))=TRUE,"0",VLOOKUP($E22,'NorAm Deer Valley MO'!$A$17:$I$93,9,FALSE))</f>
        <v>0</v>
      </c>
      <c r="Q22" s="68" t="str">
        <f>IF(ISNA(VLOOKUP($E22,'NorAm Deer Valley DM'!$A$17:$I$93,9,FALSE))=TRUE,"0",VLOOKUP($E22,'NorAm Deer Valley DM'!$A$17:$I$93,9,FALSE))</f>
        <v>0</v>
      </c>
      <c r="R22" s="68">
        <f>IF(ISNA(VLOOKUP($E22,'TT Camp Fortune'!$A$17:$I$93,9,FALSE))=TRUE,"0",VLOOKUP($E22,'TT Camp Fortune'!$A$17:$I$93,9,FALSE))</f>
        <v>8</v>
      </c>
      <c r="S22" s="68" t="str">
        <f>IF(ISNA(VLOOKUP($E22,'CWG Crabbe Mt. MO'!$A$17:$K$93,11,FALSE))=TRUE,"0",VLOOKUP($E22,'CWG Crabbe Mt. MO'!$A$17:$K$93,11,FALSE))</f>
        <v>0</v>
      </c>
      <c r="T22" s="68" t="str">
        <f>IF(ISNA(VLOOKUP($E22,'CWG CRABBE MT. DM'!$A$17:$K$93,9,FALSE))=TRUE,"0",VLOOKUP($E22,'CWG CRABBE MT. DM'!$A$17:$K$93,9,FALSE))</f>
        <v>0</v>
      </c>
      <c r="U22" s="68">
        <f>IF(ISNA(VLOOKUP($E22,'TT Prov CF MO'!$A$17:$I$93,9,FALSE))=TRUE,"0",VLOOKUP($E22,'TT Prov CF MO'!$A$17:$I$93,9,FALSE))</f>
        <v>10</v>
      </c>
      <c r="V22" s="68">
        <f>IF(ISNA(VLOOKUP($E22,'TT Prov CF DM'!$A$17:$I$93,9,FALSE))=TRUE,"0",VLOOKUP($E22,'TT Prov CF DM'!$A$17:$I$93,9,FALSE))</f>
        <v>6</v>
      </c>
      <c r="W22" s="68" t="str">
        <f>IF(ISNA(VLOOKUP($E22,'NorAm VSC MO'!$A$17:$I$93,9,FALSE))=TRUE,"0",VLOOKUP($E22,'NorAm VSC MO'!$A$17:$I$93,9,FALSE))</f>
        <v>0</v>
      </c>
      <c r="X22" s="68" t="str">
        <f>IF(ISNA(VLOOKUP($E22,'NorAm VSC DM'!$A$17:$I$93,9,FALSE))=TRUE,"0",VLOOKUP($E22,'NorAm VSC DM'!$A$17:$I$93,9,FALSE))</f>
        <v>0</v>
      </c>
      <c r="Y22" s="68" t="str">
        <f>IF(ISNA(VLOOKUP($E22,'NA Stratton MO'!$A$17:$I$93,9,FALSE))=TRUE,"0",VLOOKUP($E22,'NA Stratton MO'!$A$17:$I$93,9,FALSE))</f>
        <v>0</v>
      </c>
      <c r="Z22" s="68" t="str">
        <f>IF(ISNA(VLOOKUP($E22,'NA Stratton DM'!$A$17:$I$93,9,FALSE))=TRUE,"0",VLOOKUP($E22,'NA Stratton DM'!$A$17:$I$93,9,FALSE))</f>
        <v>0</v>
      </c>
      <c r="AA22" s="105" t="str">
        <f>IF(ISNA(VLOOKUP($E22,'JrNats MO'!$A$17:$I$93,9,FALSE))=TRUE,"0",VLOOKUP($E22,'JrNats MO'!$A$17:$I$93,9,FALSE))</f>
        <v>0</v>
      </c>
      <c r="AB22" s="196" t="str">
        <f>IF(ISNA(VLOOKUP($E22,'CC Caledon MO'!$A$17:$I$93,9,FALSE))=TRUE,"0",VLOOKUP($E22,'CC Caledon MO'!$A$17:$I$93,9,FALSE))</f>
        <v>0</v>
      </c>
      <c r="AC22" s="196" t="str">
        <f>IF(ISNA(VLOOKUP($E22,'CC Caledon DM'!$A$17:$I$93,9,FALSE))=TRUE,"0",VLOOKUP($E22,'CC Caledon DM'!$A$17:$I$93,9,FALSE))</f>
        <v>0</v>
      </c>
      <c r="AD22" s="196" t="str">
        <f>IF(ISNA(VLOOKUP($E22,'SrNats VSC MO'!$A$17:$I$93,9,FALSE))=TRUE,"0",VLOOKUP($E22,'SrNats VSC MO'!$A$17:$I$93,9,FALSE))</f>
        <v>0</v>
      </c>
      <c r="AE22" s="196" t="str">
        <f>IF(ISNA(VLOOKUP($E22,'SrNats VSC DM'!$A$17:$I$93,9,FALSE))=TRUE,"0",VLOOKUP($E22,'SrNats VSC DM'!$A$17:$I$93,9,FALSE))</f>
        <v>0</v>
      </c>
      <c r="AF22" s="68"/>
      <c r="AG22" s="68"/>
      <c r="AH22" s="68"/>
      <c r="AI22" s="68"/>
      <c r="AJ22" s="68"/>
      <c r="AK22" s="68"/>
    </row>
    <row r="23" spans="1:37" ht="18.75" customHeight="1" x14ac:dyDescent="0.15">
      <c r="A23" s="217" t="s">
        <v>72</v>
      </c>
      <c r="B23" s="217">
        <v>2012</v>
      </c>
      <c r="C23" s="217" t="s">
        <v>199</v>
      </c>
      <c r="D23" s="218" t="s">
        <v>101</v>
      </c>
      <c r="E23" s="217" t="s">
        <v>80</v>
      </c>
      <c r="F23" s="58">
        <f>IF(ISNA(VLOOKUP($E23,'Ontario Rankings'!$E$6:$M$90,3,FALSE))=TRUE,"0",VLOOKUP($E23,'Ontario Rankings'!$E$6:$M$90,3,FALSE))</f>
        <v>12</v>
      </c>
      <c r="G23" s="196" t="str">
        <f>IF(ISNA(VLOOKUP($E23,'FIS Apex MO-1'!$A$17:$I$96,9,FALSE))=TRUE,"0",VLOOKUP($E23,'FIS Apex MO-1'!$A$17:$I$96,9,FALSE))</f>
        <v>0</v>
      </c>
      <c r="H23" s="196" t="str">
        <f>IF(ISNA(VLOOKUP($E23,'NorAm Apex MO'!$A$17:$I$93,9,FALSE))=TRUE,"0",VLOOKUP($E23,'NorAm Apex MO'!$A$17:$I$93,9,FALSE))</f>
        <v>0</v>
      </c>
      <c r="I23" s="68" t="str">
        <f>IF(ISNA(VLOOKUP($E23,'NorAm Apex MO'!$A$17:$I$93,9,FALSE))=TRUE,"0",VLOOKUP($E23,'NorAm Apex MO'!$A$17:$I$93,9,FALSE))</f>
        <v>0</v>
      </c>
      <c r="J23" s="68" t="str">
        <f>IF(ISNA(VLOOKUP($E23,'NorAm Apex MO'!$A$17:$I$93,9,FALSE))=TRUE,"0",VLOOKUP($E23,'NorAm Apex MO'!$A$17:$I$93,9,FALSE))</f>
        <v>0</v>
      </c>
      <c r="K23" s="68">
        <f>IF(ISNA(VLOOKUP($E23,'TT BV1'!$A$17:$I$93,9,FALSE))=TRUE,"0",VLOOKUP($E23,'TT BV1'!$A$17:$I$93,9,FALSE))</f>
        <v>10</v>
      </c>
      <c r="L23" s="196" t="str">
        <f>IF(ISNA(VLOOKUP($E23,'CC Canyon MO'!$A$17:$I$93,9,FALSE))=TRUE,"0",VLOOKUP($E23,'CC Canyon MO'!$A$17:$I$93,9,FALSE))</f>
        <v>0</v>
      </c>
      <c r="M23" s="196" t="str">
        <f>IF(ISNA(VLOOKUP($E23,'CC Canyon DM'!$A$17:$I$81,9,FALSE))=TRUE,"0",VLOOKUP($E23,'CC Canyon DM'!$A$17:$I$81,9,FALSE))</f>
        <v>0</v>
      </c>
      <c r="N23" s="68">
        <f>IF(ISNA(VLOOKUP($E23,'TT BV2'!$A$17:$I$93,9,FALSE))=TRUE,"0",VLOOKUP($E23,'TT BV2'!$A$17:$I$93,9,FALSE))</f>
        <v>9</v>
      </c>
      <c r="O23" s="68">
        <f>IF(ISNA(VLOOKUP($E23,'TT BV3'!$A$17:$I$93,9,FALSE))=TRUE,"0",VLOOKUP($E23,'TT BV3'!$A$17:$I$93,9,FALSE))</f>
        <v>11</v>
      </c>
      <c r="P23" s="68" t="str">
        <f>IF(ISNA(VLOOKUP($E23,'NorAm Deer Valley MO'!$A$17:$I$93,9,FALSE))=TRUE,"0",VLOOKUP($E23,'NorAm Deer Valley MO'!$A$17:$I$93,9,FALSE))</f>
        <v>0</v>
      </c>
      <c r="Q23" s="68" t="str">
        <f>IF(ISNA(VLOOKUP($E23,'NorAm Deer Valley DM'!$A$17:$I$93,9,FALSE))=TRUE,"0",VLOOKUP($E23,'NorAm Deer Valley DM'!$A$17:$I$93,9,FALSE))</f>
        <v>0</v>
      </c>
      <c r="R23" s="68">
        <f>IF(ISNA(VLOOKUP($E23,'TT Camp Fortune'!$A$17:$I$93,9,FALSE))=TRUE,"0",VLOOKUP($E23,'TT Camp Fortune'!$A$17:$I$93,9,FALSE))</f>
        <v>9</v>
      </c>
      <c r="S23" s="68" t="str">
        <f>IF(ISNA(VLOOKUP($E23,'CWG Crabbe Mt. MO'!$A$17:$K$93,11,FALSE))=TRUE,"0",VLOOKUP($E23,'CWG Crabbe Mt. MO'!$A$17:$K$93,11,FALSE))</f>
        <v>0</v>
      </c>
      <c r="T23" s="68" t="str">
        <f>IF(ISNA(VLOOKUP($E23,'CWG CRABBE MT. DM'!$A$17:$K$93,9,FALSE))=TRUE,"0",VLOOKUP($E23,'CWG CRABBE MT. DM'!$A$17:$K$93,9,FALSE))</f>
        <v>0</v>
      </c>
      <c r="U23" s="68">
        <f>IF(ISNA(VLOOKUP($E23,'TT Prov CF MO'!$A$17:$I$93,9,FALSE))=TRUE,"0",VLOOKUP($E23,'TT Prov CF MO'!$A$17:$I$93,9,FALSE))</f>
        <v>7</v>
      </c>
      <c r="V23" s="68">
        <f>IF(ISNA(VLOOKUP($E23,'TT Prov CF DM'!$A$17:$I$93,9,FALSE))=TRUE,"0",VLOOKUP($E23,'TT Prov CF DM'!$A$17:$I$93,9,FALSE))</f>
        <v>9</v>
      </c>
      <c r="W23" s="68" t="str">
        <f>IF(ISNA(VLOOKUP($E23,'NorAm VSC MO'!$A$17:$I$93,9,FALSE))=TRUE,"0",VLOOKUP($E23,'NorAm VSC MO'!$A$17:$I$93,9,FALSE))</f>
        <v>0</v>
      </c>
      <c r="X23" s="68" t="str">
        <f>IF(ISNA(VLOOKUP($E23,'NorAm VSC DM'!$A$17:$I$93,9,FALSE))=TRUE,"0",VLOOKUP($E23,'NorAm VSC DM'!$A$17:$I$93,9,FALSE))</f>
        <v>0</v>
      </c>
      <c r="Y23" s="68" t="str">
        <f>IF(ISNA(VLOOKUP($E23,'NA Stratton MO'!$A$17:$I$93,9,FALSE))=TRUE,"0",VLOOKUP($E23,'NA Stratton MO'!$A$17:$I$93,9,FALSE))</f>
        <v>0</v>
      </c>
      <c r="Z23" s="68" t="str">
        <f>IF(ISNA(VLOOKUP($E23,'NA Stratton DM'!$A$17:$I$93,9,FALSE))=TRUE,"0",VLOOKUP($E23,'NA Stratton DM'!$A$17:$I$93,9,FALSE))</f>
        <v>0</v>
      </c>
      <c r="AA23" s="105" t="str">
        <f>IF(ISNA(VLOOKUP($E23,'JrNats MO'!$A$17:$I$93,9,FALSE))=TRUE,"0",VLOOKUP($E23,'JrNats MO'!$A$17:$I$93,9,FALSE))</f>
        <v>0</v>
      </c>
      <c r="AB23" s="196" t="str">
        <f>IF(ISNA(VLOOKUP($E23,'CC Caledon MO'!$A$17:$I$93,9,FALSE))=TRUE,"0",VLOOKUP($E23,'CC Caledon MO'!$A$17:$I$93,9,FALSE))</f>
        <v>0</v>
      </c>
      <c r="AC23" s="196" t="str">
        <f>IF(ISNA(VLOOKUP($E23,'CC Caledon DM'!$A$17:$I$93,9,FALSE))=TRUE,"0",VLOOKUP($E23,'CC Caledon DM'!$A$17:$I$93,9,FALSE))</f>
        <v>0</v>
      </c>
      <c r="AD23" s="196" t="str">
        <f>IF(ISNA(VLOOKUP($E23,'SrNats VSC MO'!$A$17:$I$93,9,FALSE))=TRUE,"0",VLOOKUP($E23,'SrNats VSC MO'!$A$17:$I$93,9,FALSE))</f>
        <v>0</v>
      </c>
      <c r="AE23" s="196" t="str">
        <f>IF(ISNA(VLOOKUP($E23,'SrNats VSC DM'!$A$17:$I$93,9,FALSE))=TRUE,"0",VLOOKUP($E23,'SrNats VSC DM'!$A$17:$I$93,9,FALSE))</f>
        <v>0</v>
      </c>
      <c r="AF23" s="68"/>
      <c r="AG23" s="68"/>
      <c r="AH23" s="68"/>
      <c r="AI23" s="68"/>
      <c r="AJ23" s="68"/>
      <c r="AK23" s="68"/>
    </row>
    <row r="24" spans="1:37" ht="18.75" customHeight="1" x14ac:dyDescent="0.15">
      <c r="A24" s="217" t="s">
        <v>72</v>
      </c>
      <c r="B24" s="217">
        <v>2008</v>
      </c>
      <c r="C24" s="217" t="s">
        <v>199</v>
      </c>
      <c r="D24" s="218" t="s">
        <v>42</v>
      </c>
      <c r="E24" s="217" t="s">
        <v>81</v>
      </c>
      <c r="F24" s="58">
        <f>IF(ISNA(VLOOKUP($E24,'Ontario Rankings'!$E$6:$M$90,3,FALSE))=TRUE,"0",VLOOKUP($E24,'Ontario Rankings'!$E$6:$M$90,3,FALSE))</f>
        <v>13</v>
      </c>
      <c r="G24" s="196" t="str">
        <f>IF(ISNA(VLOOKUP($E24,'FIS Apex MO-1'!$A$17:$I$96,9,FALSE))=TRUE,"0",VLOOKUP($E24,'FIS Apex MO-1'!$A$17:$I$96,9,FALSE))</f>
        <v>0</v>
      </c>
      <c r="H24" s="196" t="str">
        <f>IF(ISNA(VLOOKUP($E24,'NorAm Apex MO'!$A$17:$I$93,9,FALSE))=TRUE,"0",VLOOKUP($E24,'NorAm Apex MO'!$A$17:$I$93,9,FALSE))</f>
        <v>0</v>
      </c>
      <c r="I24" s="68" t="str">
        <f>IF(ISNA(VLOOKUP($E24,'NorAm Apex MO'!$A$17:$I$93,9,FALSE))=TRUE,"0",VLOOKUP($E24,'NorAm Apex MO'!$A$17:$I$93,9,FALSE))</f>
        <v>0</v>
      </c>
      <c r="J24" s="68" t="str">
        <f>IF(ISNA(VLOOKUP($E24,'NorAm Apex MO'!$A$17:$I$93,9,FALSE))=TRUE,"0",VLOOKUP($E24,'NorAm Apex MO'!$A$17:$I$93,9,FALSE))</f>
        <v>0</v>
      </c>
      <c r="K24" s="68">
        <f>IF(ISNA(VLOOKUP($E24,'TT BV1'!$A$17:$I$93,9,FALSE))=TRUE,"0",VLOOKUP($E24,'TT BV1'!$A$17:$I$93,9,FALSE))</f>
        <v>11</v>
      </c>
      <c r="L24" s="196" t="str">
        <f>IF(ISNA(VLOOKUP($E24,'CC Canyon MO'!$A$17:$I$93,9,FALSE))=TRUE,"0",VLOOKUP($E24,'CC Canyon MO'!$A$17:$I$93,9,FALSE))</f>
        <v>0</v>
      </c>
      <c r="M24" s="196" t="str">
        <f>IF(ISNA(VLOOKUP($E24,'CC Canyon DM'!$A$17:$I$81,9,FALSE))=TRUE,"0",VLOOKUP($E24,'CC Canyon DM'!$A$17:$I$81,9,FALSE))</f>
        <v>0</v>
      </c>
      <c r="N24" s="68">
        <f>IF(ISNA(VLOOKUP($E24,'TT BV2'!$A$17:$I$93,9,FALSE))=TRUE,"0",VLOOKUP($E24,'TT BV2'!$A$17:$I$93,9,FALSE))</f>
        <v>11</v>
      </c>
      <c r="O24" s="68">
        <f>IF(ISNA(VLOOKUP($E24,'TT BV3'!$A$17:$I$93,9,FALSE))=TRUE,"0",VLOOKUP($E24,'TT BV3'!$A$17:$I$93,9,FALSE))</f>
        <v>10</v>
      </c>
      <c r="P24" s="68" t="str">
        <f>IF(ISNA(VLOOKUP($E24,'NorAm Deer Valley MO'!$A$17:$I$93,9,FALSE))=TRUE,"0",VLOOKUP($E24,'NorAm Deer Valley MO'!$A$17:$I$93,9,FALSE))</f>
        <v>0</v>
      </c>
      <c r="Q24" s="68" t="str">
        <f>IF(ISNA(VLOOKUP($E24,'NorAm Deer Valley DM'!$A$17:$I$93,9,FALSE))=TRUE,"0",VLOOKUP($E24,'NorAm Deer Valley DM'!$A$17:$I$93,9,FALSE))</f>
        <v>0</v>
      </c>
      <c r="R24" s="68">
        <f>IF(ISNA(VLOOKUP($E24,'TT Camp Fortune'!$A$17:$I$93,9,FALSE))=TRUE,"0",VLOOKUP($E24,'TT Camp Fortune'!$A$17:$I$93,9,FALSE))</f>
        <v>10</v>
      </c>
      <c r="S24" s="68" t="str">
        <f>IF(ISNA(VLOOKUP($E24,'CWG Crabbe Mt. MO'!$A$17:$K$93,11,FALSE))=TRUE,"0",VLOOKUP($E24,'CWG Crabbe Mt. MO'!$A$17:$K$93,11,FALSE))</f>
        <v>0</v>
      </c>
      <c r="T24" s="68" t="str">
        <f>IF(ISNA(VLOOKUP($E24,'CWG CRABBE MT. DM'!$A$17:$K$93,9,FALSE))=TRUE,"0",VLOOKUP($E24,'CWG CRABBE MT. DM'!$A$17:$K$93,9,FALSE))</f>
        <v>0</v>
      </c>
      <c r="U24" s="68">
        <f>IF(ISNA(VLOOKUP($E24,'TT Prov CF MO'!$A$17:$I$93,9,FALSE))=TRUE,"0",VLOOKUP($E24,'TT Prov CF MO'!$A$17:$I$93,9,FALSE))</f>
        <v>11</v>
      </c>
      <c r="V24" s="68" t="str">
        <f>IF(ISNA(VLOOKUP($E24,'TT Prov CF DM'!$A$17:$I$93,9,FALSE))=TRUE,"0",VLOOKUP($E24,'TT Prov CF DM'!$A$17:$I$93,9,FALSE))</f>
        <v>0</v>
      </c>
      <c r="W24" s="68" t="str">
        <f>IF(ISNA(VLOOKUP($E24,'NorAm VSC MO'!$A$17:$I$93,9,FALSE))=TRUE,"0",VLOOKUP($E24,'NorAm VSC MO'!$A$17:$I$93,9,FALSE))</f>
        <v>0</v>
      </c>
      <c r="X24" s="68" t="str">
        <f>IF(ISNA(VLOOKUP($E24,'NorAm VSC DM'!$A$17:$I$93,9,FALSE))=TRUE,"0",VLOOKUP($E24,'NorAm VSC DM'!$A$17:$I$93,9,FALSE))</f>
        <v>0</v>
      </c>
      <c r="Y24" s="68" t="str">
        <f>IF(ISNA(VLOOKUP($E24,'NA Stratton MO'!$A$17:$I$93,9,FALSE))=TRUE,"0",VLOOKUP($E24,'NA Stratton MO'!$A$17:$I$93,9,FALSE))</f>
        <v>0</v>
      </c>
      <c r="Z24" s="68" t="str">
        <f>IF(ISNA(VLOOKUP($E24,'NA Stratton DM'!$A$17:$I$93,9,FALSE))=TRUE,"0",VLOOKUP($E24,'NA Stratton DM'!$A$17:$I$93,9,FALSE))</f>
        <v>0</v>
      </c>
      <c r="AA24" s="105" t="str">
        <f>IF(ISNA(VLOOKUP($E24,'JrNats MO'!$A$17:$I$93,9,FALSE))=TRUE,"0",VLOOKUP($E24,'JrNats MO'!$A$17:$I$93,9,FALSE))</f>
        <v>0</v>
      </c>
      <c r="AB24" s="196" t="str">
        <f>IF(ISNA(VLOOKUP($E24,'CC Caledon MO'!$A$17:$I$93,9,FALSE))=TRUE,"0",VLOOKUP($E24,'CC Caledon MO'!$A$17:$I$93,9,FALSE))</f>
        <v>0</v>
      </c>
      <c r="AC24" s="196" t="str">
        <f>IF(ISNA(VLOOKUP($E24,'CC Caledon DM'!$A$17:$I$93,9,FALSE))=TRUE,"0",VLOOKUP($E24,'CC Caledon DM'!$A$17:$I$93,9,FALSE))</f>
        <v>0</v>
      </c>
      <c r="AD24" s="196" t="str">
        <f>IF(ISNA(VLOOKUP($E24,'SrNats VSC MO'!$A$17:$I$93,9,FALSE))=TRUE,"0",VLOOKUP($E24,'SrNats VSC MO'!$A$17:$I$93,9,FALSE))</f>
        <v>0</v>
      </c>
      <c r="AE24" s="196" t="str">
        <f>IF(ISNA(VLOOKUP($E24,'SrNats VSC DM'!$A$17:$I$93,9,FALSE))=TRUE,"0",VLOOKUP($E24,'SrNats VSC DM'!$A$17:$I$93,9,FALSE))</f>
        <v>0</v>
      </c>
      <c r="AF24" s="68"/>
      <c r="AG24" s="68"/>
      <c r="AH24" s="68"/>
      <c r="AI24" s="68"/>
      <c r="AJ24" s="68"/>
      <c r="AK24" s="68"/>
    </row>
    <row r="25" spans="1:37" ht="18.75" customHeight="1" x14ac:dyDescent="0.15">
      <c r="A25" s="217" t="s">
        <v>72</v>
      </c>
      <c r="B25" s="217">
        <v>2010</v>
      </c>
      <c r="C25" s="217" t="s">
        <v>199</v>
      </c>
      <c r="D25" s="218" t="s">
        <v>97</v>
      </c>
      <c r="E25" s="217" t="s">
        <v>82</v>
      </c>
      <c r="F25" s="58">
        <f>IF(ISNA(VLOOKUP($E25,'Ontario Rankings'!$E$6:$M$90,3,FALSE))=TRUE,"0",VLOOKUP($E25,'Ontario Rankings'!$E$6:$M$90,3,FALSE))</f>
        <v>14</v>
      </c>
      <c r="G25" s="196" t="str">
        <f>IF(ISNA(VLOOKUP($E25,'FIS Apex MO-1'!$A$17:$I$96,9,FALSE))=TRUE,"0",VLOOKUP($E25,'FIS Apex MO-1'!$A$17:$I$96,9,FALSE))</f>
        <v>0</v>
      </c>
      <c r="H25" s="196" t="str">
        <f>IF(ISNA(VLOOKUP($E25,'NorAm Apex MO'!$A$17:$I$93,9,FALSE))=TRUE,"0",VLOOKUP($E25,'NorAm Apex MO'!$A$17:$I$93,9,FALSE))</f>
        <v>0</v>
      </c>
      <c r="I25" s="68" t="str">
        <f>IF(ISNA(VLOOKUP($E25,'NorAm Apex MO'!$A$17:$I$93,9,FALSE))=TRUE,"0",VLOOKUP($E25,'NorAm Apex MO'!$A$17:$I$93,9,FALSE))</f>
        <v>0</v>
      </c>
      <c r="J25" s="68" t="str">
        <f>IF(ISNA(VLOOKUP($E25,'NorAm Apex MO'!$A$17:$I$93,9,FALSE))=TRUE,"0",VLOOKUP($E25,'NorAm Apex MO'!$A$17:$I$93,9,FALSE))</f>
        <v>0</v>
      </c>
      <c r="K25" s="68">
        <f>IF(ISNA(VLOOKUP($E25,'TT BV1'!$A$17:$I$93,9,FALSE))=TRUE,"0",VLOOKUP($E25,'TT BV1'!$A$17:$I$93,9,FALSE))</f>
        <v>12</v>
      </c>
      <c r="L25" s="196" t="str">
        <f>IF(ISNA(VLOOKUP($E25,'CC Canyon MO'!$A$17:$I$93,9,FALSE))=TRUE,"0",VLOOKUP($E25,'CC Canyon MO'!$A$17:$I$93,9,FALSE))</f>
        <v>0</v>
      </c>
      <c r="M25" s="196" t="str">
        <f>IF(ISNA(VLOOKUP($E25,'CC Canyon DM'!$A$17:$I$81,9,FALSE))=TRUE,"0",VLOOKUP($E25,'CC Canyon DM'!$A$17:$I$81,9,FALSE))</f>
        <v>0</v>
      </c>
      <c r="N25" s="68">
        <f>IF(ISNA(VLOOKUP($E25,'TT BV2'!$A$17:$I$93,9,FALSE))=TRUE,"0",VLOOKUP($E25,'TT BV2'!$A$17:$I$93,9,FALSE))</f>
        <v>10</v>
      </c>
      <c r="O25" s="68">
        <f>IF(ISNA(VLOOKUP($E25,'TT BV3'!$A$17:$I$93,9,FALSE))=TRUE,"0",VLOOKUP($E25,'TT BV3'!$A$17:$I$93,9,FALSE))</f>
        <v>12</v>
      </c>
      <c r="P25" s="68" t="str">
        <f>IF(ISNA(VLOOKUP($E25,'NorAm Deer Valley MO'!$A$17:$I$93,9,FALSE))=TRUE,"0",VLOOKUP($E25,'NorAm Deer Valley MO'!$A$17:$I$93,9,FALSE))</f>
        <v>0</v>
      </c>
      <c r="Q25" s="68" t="str">
        <f>IF(ISNA(VLOOKUP($E25,'NorAm Deer Valley DM'!$A$17:$I$93,9,FALSE))=TRUE,"0",VLOOKUP($E25,'NorAm Deer Valley DM'!$A$17:$I$93,9,FALSE))</f>
        <v>0</v>
      </c>
      <c r="R25" s="68">
        <f>IF(ISNA(VLOOKUP($E25,'TT Camp Fortune'!$A$17:$I$93,9,FALSE))=TRUE,"0",VLOOKUP($E25,'TT Camp Fortune'!$A$17:$I$93,9,FALSE))</f>
        <v>7</v>
      </c>
      <c r="S25" s="68" t="str">
        <f>IF(ISNA(VLOOKUP($E25,'CWG Crabbe Mt. MO'!$A$17:$K$93,11,FALSE))=TRUE,"0",VLOOKUP($E25,'CWG Crabbe Mt. MO'!$A$17:$K$93,11,FALSE))</f>
        <v>0</v>
      </c>
      <c r="T25" s="68" t="str">
        <f>IF(ISNA(VLOOKUP($E25,'CWG CRABBE MT. DM'!$A$17:$K$93,9,FALSE))=TRUE,"0",VLOOKUP($E25,'CWG CRABBE MT. DM'!$A$17:$K$93,9,FALSE))</f>
        <v>0</v>
      </c>
      <c r="U25" s="68">
        <f>IF(ISNA(VLOOKUP($E25,'TT Prov CF MO'!$A$17:$I$93,9,FALSE))=TRUE,"0",VLOOKUP($E25,'TT Prov CF MO'!$A$17:$I$93,9,FALSE))</f>
        <v>8</v>
      </c>
      <c r="V25" s="68">
        <f>IF(ISNA(VLOOKUP($E25,'TT Prov CF DM'!$A$17:$I$93,9,FALSE))=TRUE,"0",VLOOKUP($E25,'TT Prov CF DM'!$A$17:$I$93,9,FALSE))</f>
        <v>8</v>
      </c>
      <c r="W25" s="68" t="str">
        <f>IF(ISNA(VLOOKUP($E25,'NorAm VSC MO'!$A$17:$I$93,9,FALSE))=TRUE,"0",VLOOKUP($E25,'NorAm VSC MO'!$A$17:$I$93,9,FALSE))</f>
        <v>0</v>
      </c>
      <c r="X25" s="68" t="str">
        <f>IF(ISNA(VLOOKUP($E25,'NorAm VSC DM'!$A$17:$I$93,9,FALSE))=TRUE,"0",VLOOKUP($E25,'NorAm VSC DM'!$A$17:$I$93,9,FALSE))</f>
        <v>0</v>
      </c>
      <c r="Y25" s="68" t="str">
        <f>IF(ISNA(VLOOKUP($E25,'NA Stratton MO'!$A$17:$I$93,9,FALSE))=TRUE,"0",VLOOKUP($E25,'NA Stratton MO'!$A$17:$I$93,9,FALSE))</f>
        <v>0</v>
      </c>
      <c r="Z25" s="68" t="str">
        <f>IF(ISNA(VLOOKUP($E25,'NA Stratton DM'!$A$17:$I$93,9,FALSE))=TRUE,"0",VLOOKUP($E25,'NA Stratton DM'!$A$17:$I$93,9,FALSE))</f>
        <v>0</v>
      </c>
      <c r="AA25" s="105" t="str">
        <f>IF(ISNA(VLOOKUP($E25,'JrNats MO'!$A$17:$I$93,9,FALSE))=TRUE,"0",VLOOKUP($E25,'JrNats MO'!$A$17:$I$93,9,FALSE))</f>
        <v>0</v>
      </c>
      <c r="AB25" s="196" t="str">
        <f>IF(ISNA(VLOOKUP($E25,'CC Caledon MO'!$A$17:$I$93,9,FALSE))=TRUE,"0",VLOOKUP($E25,'CC Caledon MO'!$A$17:$I$93,9,FALSE))</f>
        <v>0</v>
      </c>
      <c r="AC25" s="196" t="str">
        <f>IF(ISNA(VLOOKUP($E25,'CC Caledon DM'!$A$17:$I$93,9,FALSE))=TRUE,"0",VLOOKUP($E25,'CC Caledon DM'!$A$17:$I$93,9,FALSE))</f>
        <v>0</v>
      </c>
      <c r="AD25" s="196" t="str">
        <f>IF(ISNA(VLOOKUP($E25,'SrNats VSC MO'!$A$17:$I$93,9,FALSE))=TRUE,"0",VLOOKUP($E25,'SrNats VSC MO'!$A$17:$I$93,9,FALSE))</f>
        <v>0</v>
      </c>
      <c r="AE25" s="196" t="str">
        <f>IF(ISNA(VLOOKUP($E25,'SrNats VSC DM'!$A$17:$I$93,9,FALSE))=TRUE,"0",VLOOKUP($E25,'SrNats VSC DM'!$A$17:$I$93,9,FALSE))</f>
        <v>0</v>
      </c>
      <c r="AF25" s="68"/>
      <c r="AG25" s="68"/>
      <c r="AH25" s="68"/>
      <c r="AI25" s="68"/>
      <c r="AJ25" s="68"/>
      <c r="AK25" s="68"/>
    </row>
    <row r="26" spans="1:37" ht="18.75" customHeight="1" x14ac:dyDescent="0.15">
      <c r="A26" s="217" t="s">
        <v>72</v>
      </c>
      <c r="B26" s="217">
        <v>2012</v>
      </c>
      <c r="C26" s="217" t="s">
        <v>199</v>
      </c>
      <c r="D26" s="218" t="s">
        <v>101</v>
      </c>
      <c r="E26" s="217" t="s">
        <v>83</v>
      </c>
      <c r="F26" s="58">
        <f>IF(ISNA(VLOOKUP($E26,'Ontario Rankings'!$E$6:$M$90,3,FALSE))=TRUE,"0",VLOOKUP($E26,'Ontario Rankings'!$E$6:$M$90,3,FALSE))</f>
        <v>15</v>
      </c>
      <c r="G26" s="196" t="str">
        <f>IF(ISNA(VLOOKUP($E26,'FIS Apex MO-1'!$A$17:$I$96,9,FALSE))=TRUE,"0",VLOOKUP($E26,'FIS Apex MO-1'!$A$17:$I$96,9,FALSE))</f>
        <v>0</v>
      </c>
      <c r="H26" s="196" t="str">
        <f>IF(ISNA(VLOOKUP($E26,'NorAm Apex MO'!$A$17:$I$93,9,FALSE))=TRUE,"0",VLOOKUP($E26,'NorAm Apex MO'!$A$17:$I$93,9,FALSE))</f>
        <v>0</v>
      </c>
      <c r="I26" s="68" t="str">
        <f>IF(ISNA(VLOOKUP($E26,'NorAm Apex MO'!$A$17:$I$93,9,FALSE))=TRUE,"0",VLOOKUP($E26,'NorAm Apex MO'!$A$17:$I$93,9,FALSE))</f>
        <v>0</v>
      </c>
      <c r="J26" s="68" t="str">
        <f>IF(ISNA(VLOOKUP($E26,'NorAm Apex MO'!$A$17:$I$93,9,FALSE))=TRUE,"0",VLOOKUP($E26,'NorAm Apex MO'!$A$17:$I$93,9,FALSE))</f>
        <v>0</v>
      </c>
      <c r="K26" s="68">
        <f>IF(ISNA(VLOOKUP($E26,'TT BV1'!$A$17:$I$93,9,FALSE))=TRUE,"0",VLOOKUP($E26,'TT BV1'!$A$17:$I$93,9,FALSE))</f>
        <v>13</v>
      </c>
      <c r="L26" s="196" t="str">
        <f>IF(ISNA(VLOOKUP($E26,'CC Canyon MO'!$A$17:$I$93,9,FALSE))=TRUE,"0",VLOOKUP($E26,'CC Canyon MO'!$A$17:$I$93,9,FALSE))</f>
        <v>0</v>
      </c>
      <c r="M26" s="196" t="str">
        <f>IF(ISNA(VLOOKUP($E26,'CC Canyon DM'!$A$17:$I$81,9,FALSE))=TRUE,"0",VLOOKUP($E26,'CC Canyon DM'!$A$17:$I$81,9,FALSE))</f>
        <v>0</v>
      </c>
      <c r="N26" s="68">
        <f>IF(ISNA(VLOOKUP($E26,'TT BV2'!$A$17:$I$93,9,FALSE))=TRUE,"0",VLOOKUP($E26,'TT BV2'!$A$17:$I$93,9,FALSE))</f>
        <v>12</v>
      </c>
      <c r="O26" s="68">
        <f>IF(ISNA(VLOOKUP($E26,'TT BV3'!$A$17:$I$93,9,FALSE))=TRUE,"0",VLOOKUP($E26,'TT BV3'!$A$17:$I$93,9,FALSE))</f>
        <v>13</v>
      </c>
      <c r="P26" s="68" t="str">
        <f>IF(ISNA(VLOOKUP($E26,'NorAm Deer Valley MO'!$A$17:$I$93,9,FALSE))=TRUE,"0",VLOOKUP($E26,'NorAm Deer Valley MO'!$A$17:$I$93,9,FALSE))</f>
        <v>0</v>
      </c>
      <c r="Q26" s="68" t="str">
        <f>IF(ISNA(VLOOKUP($E26,'NorAm Deer Valley DM'!$A$17:$I$93,9,FALSE))=TRUE,"0",VLOOKUP($E26,'NorAm Deer Valley DM'!$A$17:$I$93,9,FALSE))</f>
        <v>0</v>
      </c>
      <c r="R26" s="68">
        <f>IF(ISNA(VLOOKUP($E26,'TT Camp Fortune'!$A$17:$I$93,9,FALSE))=TRUE,"0",VLOOKUP($E26,'TT Camp Fortune'!$A$17:$I$93,9,FALSE))</f>
        <v>11</v>
      </c>
      <c r="S26" s="68" t="str">
        <f>IF(ISNA(VLOOKUP($E26,'CWG Crabbe Mt. MO'!$A$17:$K$93,11,FALSE))=TRUE,"0",VLOOKUP($E26,'CWG Crabbe Mt. MO'!$A$17:$K$93,11,FALSE))</f>
        <v>0</v>
      </c>
      <c r="T26" s="68" t="str">
        <f>IF(ISNA(VLOOKUP($E26,'CWG CRABBE MT. DM'!$A$17:$K$93,9,FALSE))=TRUE,"0",VLOOKUP($E26,'CWG CRABBE MT. DM'!$A$17:$K$93,9,FALSE))</f>
        <v>0</v>
      </c>
      <c r="U26" s="68">
        <f>IF(ISNA(VLOOKUP($E26,'TT Prov CF MO'!$A$17:$I$93,9,FALSE))=TRUE,"0",VLOOKUP($E26,'TT Prov CF MO'!$A$17:$I$93,9,FALSE))</f>
        <v>12</v>
      </c>
      <c r="V26" s="68" t="str">
        <f>IF(ISNA(VLOOKUP($E26,'TT Prov CF DM'!$A$17:$I$93,9,FALSE))=TRUE,"0",VLOOKUP($E26,'TT Prov CF DM'!$A$17:$I$93,9,FALSE))</f>
        <v>0</v>
      </c>
      <c r="W26" s="68" t="str">
        <f>IF(ISNA(VLOOKUP($E26,'NorAm VSC MO'!$A$17:$I$93,9,FALSE))=TRUE,"0",VLOOKUP($E26,'NorAm VSC MO'!$A$17:$I$93,9,FALSE))</f>
        <v>0</v>
      </c>
      <c r="X26" s="68" t="str">
        <f>IF(ISNA(VLOOKUP($E26,'NorAm VSC DM'!$A$17:$I$93,9,FALSE))=TRUE,"0",VLOOKUP($E26,'NorAm VSC DM'!$A$17:$I$93,9,FALSE))</f>
        <v>0</v>
      </c>
      <c r="Y26" s="68" t="str">
        <f>IF(ISNA(VLOOKUP($E26,'NA Stratton MO'!$A$17:$I$93,9,FALSE))=TRUE,"0",VLOOKUP($E26,'NA Stratton MO'!$A$17:$I$93,9,FALSE))</f>
        <v>0</v>
      </c>
      <c r="Z26" s="68" t="str">
        <f>IF(ISNA(VLOOKUP($E26,'NA Stratton DM'!$A$17:$I$93,9,FALSE))=TRUE,"0",VLOOKUP($E26,'NA Stratton DM'!$A$17:$I$93,9,FALSE))</f>
        <v>0</v>
      </c>
      <c r="AA26" s="105" t="str">
        <f>IF(ISNA(VLOOKUP($E26,'JrNats MO'!$A$17:$I$93,9,FALSE))=TRUE,"0",VLOOKUP($E26,'JrNats MO'!$A$17:$I$93,9,FALSE))</f>
        <v>0</v>
      </c>
      <c r="AB26" s="196" t="str">
        <f>IF(ISNA(VLOOKUP($E26,'CC Caledon MO'!$A$17:$I$93,9,FALSE))=TRUE,"0",VLOOKUP($E26,'CC Caledon MO'!$A$17:$I$93,9,FALSE))</f>
        <v>0</v>
      </c>
      <c r="AC26" s="196" t="str">
        <f>IF(ISNA(VLOOKUP($E26,'CC Caledon DM'!$A$17:$I$93,9,FALSE))=TRUE,"0",VLOOKUP($E26,'CC Caledon DM'!$A$17:$I$93,9,FALSE))</f>
        <v>0</v>
      </c>
      <c r="AD26" s="196" t="str">
        <f>IF(ISNA(VLOOKUP($E26,'SrNats VSC MO'!$A$17:$I$93,9,FALSE))=TRUE,"0",VLOOKUP($E26,'SrNats VSC MO'!$A$17:$I$93,9,FALSE))</f>
        <v>0</v>
      </c>
      <c r="AE26" s="196" t="str">
        <f>IF(ISNA(VLOOKUP($E26,'SrNats VSC DM'!$A$17:$I$93,9,FALSE))=TRUE,"0",VLOOKUP($E26,'SrNats VSC DM'!$A$17:$I$93,9,FALSE))</f>
        <v>0</v>
      </c>
      <c r="AF26" s="68"/>
      <c r="AG26" s="68"/>
      <c r="AH26" s="68"/>
      <c r="AI26" s="68"/>
      <c r="AJ26" s="68"/>
      <c r="AK26" s="68"/>
    </row>
    <row r="27" spans="1:37" ht="18.75" customHeight="1" x14ac:dyDescent="0.15">
      <c r="A27" s="64" t="s">
        <v>98</v>
      </c>
      <c r="B27" s="64">
        <v>2012</v>
      </c>
      <c r="C27" s="64" t="s">
        <v>200</v>
      </c>
      <c r="D27" s="144" t="s">
        <v>101</v>
      </c>
      <c r="E27" s="64" t="s">
        <v>85</v>
      </c>
      <c r="F27" s="58">
        <f>IF(ISNA(VLOOKUP($E27,'Ontario Rankings'!$E$6:$M$90,3,FALSE))=TRUE,"0",VLOOKUP($E27,'Ontario Rankings'!$E$6:$M$90,3,FALSE))</f>
        <v>16</v>
      </c>
      <c r="G27" s="196" t="str">
        <f>IF(ISNA(VLOOKUP($E27,'FIS Apex MO-1'!$A$17:$I$96,9,FALSE))=TRUE,"0",VLOOKUP($E27,'FIS Apex MO-1'!$A$17:$I$96,9,FALSE))</f>
        <v>0</v>
      </c>
      <c r="H27" s="196" t="str">
        <f>IF(ISNA(VLOOKUP($E27,'NorAm Apex MO'!$A$17:$I$93,9,FALSE))=TRUE,"0",VLOOKUP($E27,'NorAm Apex MO'!$A$17:$I$93,9,FALSE))</f>
        <v>0</v>
      </c>
      <c r="I27" s="68" t="str">
        <f>IF(ISNA(VLOOKUP($E27,'NorAm Apex MO'!$A$17:$I$93,9,FALSE))=TRUE,"0",VLOOKUP($E27,'NorAm Apex MO'!$A$17:$I$93,9,FALSE))</f>
        <v>0</v>
      </c>
      <c r="J27" s="68" t="str">
        <f>IF(ISNA(VLOOKUP($E27,'NorAm Apex MO'!$A$17:$I$93,9,FALSE))=TRUE,"0",VLOOKUP($E27,'NorAm Apex MO'!$A$17:$I$93,9,FALSE))</f>
        <v>0</v>
      </c>
      <c r="K27" s="68">
        <f>IF(ISNA(VLOOKUP($E27,'TT BV1'!$A$17:$I$93,9,FALSE))=TRUE,"0",VLOOKUP($E27,'TT BV1'!$A$17:$I$93,9,FALSE))</f>
        <v>16</v>
      </c>
      <c r="L27" s="196" t="str">
        <f>IF(ISNA(VLOOKUP($E27,'CC Canyon MO'!$A$17:$I$93,9,FALSE))=TRUE,"0",VLOOKUP($E27,'CC Canyon MO'!$A$17:$I$93,9,FALSE))</f>
        <v>0</v>
      </c>
      <c r="M27" s="196" t="str">
        <f>IF(ISNA(VLOOKUP($E27,'CC Canyon DM'!$A$17:$I$81,9,FALSE))=TRUE,"0",VLOOKUP($E27,'CC Canyon DM'!$A$17:$I$81,9,FALSE))</f>
        <v>0</v>
      </c>
      <c r="N27" s="68" t="str">
        <f>IF(ISNA(VLOOKUP($E27,'TT BV2'!$A$17:$I$93,9,FALSE))=TRUE,"0",VLOOKUP($E27,'TT BV2'!$A$17:$I$93,9,FALSE))</f>
        <v>0</v>
      </c>
      <c r="O27" s="68" t="str">
        <f>IF(ISNA(VLOOKUP($E27,'TT BV3'!$A$17:$I$93,9,FALSE))=TRUE,"0",VLOOKUP($E27,'TT BV3'!$A$17:$I$93,9,FALSE))</f>
        <v>0</v>
      </c>
      <c r="P27" s="68" t="str">
        <f>IF(ISNA(VLOOKUP($E27,'NorAm Deer Valley MO'!$A$17:$I$93,9,FALSE))=TRUE,"0",VLOOKUP($E27,'NorAm Deer Valley MO'!$A$17:$I$93,9,FALSE))</f>
        <v>0</v>
      </c>
      <c r="Q27" s="68" t="str">
        <f>IF(ISNA(VLOOKUP($E27,'NorAm Deer Valley DM'!$A$17:$I$93,9,FALSE))=TRUE,"0",VLOOKUP($E27,'NorAm Deer Valley DM'!$A$17:$I$93,9,FALSE))</f>
        <v>0</v>
      </c>
      <c r="R27" s="68">
        <f>IF(ISNA(VLOOKUP($E27,'TT Camp Fortune'!$A$17:$I$93,9,FALSE))=TRUE,"0",VLOOKUP($E27,'TT Camp Fortune'!$A$17:$I$93,9,FALSE))</f>
        <v>12</v>
      </c>
      <c r="S27" s="68" t="str">
        <f>IF(ISNA(VLOOKUP($E27,'CWG Crabbe Mt. MO'!$A$17:$K$93,11,FALSE))=TRUE,"0",VLOOKUP($E27,'CWG Crabbe Mt. MO'!$A$17:$K$93,11,FALSE))</f>
        <v>0</v>
      </c>
      <c r="T27" s="68" t="str">
        <f>IF(ISNA(VLOOKUP($E27,'CWG CRABBE MT. DM'!$A$17:$K$93,9,FALSE))=TRUE,"0",VLOOKUP($E27,'CWG CRABBE MT. DM'!$A$17:$K$93,9,FALSE))</f>
        <v>0</v>
      </c>
      <c r="U27" s="68">
        <f>IF(ISNA(VLOOKUP($E27,'TT Prov CF MO'!$A$17:$I$93,9,FALSE))=TRUE,"0",VLOOKUP($E27,'TT Prov CF MO'!$A$17:$I$93,9,FALSE))</f>
        <v>13</v>
      </c>
      <c r="V27" s="68">
        <f>IF(ISNA(VLOOKUP($E27,'TT Prov CF DM'!$A$17:$I$93,9,FALSE))=TRUE,"0",VLOOKUP($E27,'TT Prov CF DM'!$A$17:$I$93,9,FALSE))</f>
        <v>10</v>
      </c>
      <c r="W27" s="68" t="str">
        <f>IF(ISNA(VLOOKUP($E27,'NorAm VSC MO'!$A$17:$I$93,9,FALSE))=TRUE,"0",VLOOKUP($E27,'NorAm VSC MO'!$A$17:$I$93,9,FALSE))</f>
        <v>0</v>
      </c>
      <c r="X27" s="68" t="str">
        <f>IF(ISNA(VLOOKUP($E27,'NorAm VSC DM'!$A$17:$I$93,9,FALSE))=TRUE,"0",VLOOKUP($E27,'NorAm VSC DM'!$A$17:$I$93,9,FALSE))</f>
        <v>0</v>
      </c>
      <c r="Y27" s="68" t="str">
        <f>IF(ISNA(VLOOKUP($E27,'NA Stratton MO'!$A$17:$I$93,9,FALSE))=TRUE,"0",VLOOKUP($E27,'NA Stratton MO'!$A$17:$I$93,9,FALSE))</f>
        <v>0</v>
      </c>
      <c r="Z27" s="68" t="str">
        <f>IF(ISNA(VLOOKUP($E27,'NA Stratton DM'!$A$17:$I$93,9,FALSE))=TRUE,"0",VLOOKUP($E27,'NA Stratton DM'!$A$17:$I$93,9,FALSE))</f>
        <v>0</v>
      </c>
      <c r="AA27" s="105" t="str">
        <f>IF(ISNA(VLOOKUP($E27,'JrNats MO'!$A$17:$I$93,9,FALSE))=TRUE,"0",VLOOKUP($E27,'JrNats MO'!$A$17:$I$93,9,FALSE))</f>
        <v>0</v>
      </c>
      <c r="AB27" s="196" t="str">
        <f>IF(ISNA(VLOOKUP($E27,'CC Caledon MO'!$A$17:$I$93,9,FALSE))=TRUE,"0",VLOOKUP($E27,'CC Caledon MO'!$A$17:$I$93,9,FALSE))</f>
        <v>0</v>
      </c>
      <c r="AC27" s="196" t="str">
        <f>IF(ISNA(VLOOKUP($E27,'CC Caledon DM'!$A$17:$I$93,9,FALSE))=TRUE,"0",VLOOKUP($E27,'CC Caledon DM'!$A$17:$I$93,9,FALSE))</f>
        <v>0</v>
      </c>
      <c r="AD27" s="196" t="str">
        <f>IF(ISNA(VLOOKUP($E27,'SrNats VSC MO'!$A$17:$I$93,9,FALSE))=TRUE,"0",VLOOKUP($E27,'SrNats VSC MO'!$A$17:$I$93,9,FALSE))</f>
        <v>0</v>
      </c>
      <c r="AE27" s="196" t="str">
        <f>IF(ISNA(VLOOKUP($E27,'SrNats VSC DM'!$A$17:$I$93,9,FALSE))=TRUE,"0",VLOOKUP($E27,'SrNats VSC DM'!$A$17:$I$93,9,FALSE))</f>
        <v>0</v>
      </c>
      <c r="AF27" s="68"/>
      <c r="AG27" s="68"/>
      <c r="AH27" s="68"/>
      <c r="AI27" s="68"/>
      <c r="AJ27" s="68"/>
      <c r="AK27" s="68"/>
    </row>
    <row r="28" spans="1:37" ht="18.75" customHeight="1" x14ac:dyDescent="0.15">
      <c r="A28" s="217" t="s">
        <v>99</v>
      </c>
      <c r="B28" s="217">
        <v>2009</v>
      </c>
      <c r="C28" s="217" t="s">
        <v>199</v>
      </c>
      <c r="D28" s="218" t="s">
        <v>42</v>
      </c>
      <c r="E28" s="217" t="s">
        <v>77</v>
      </c>
      <c r="F28" s="58">
        <f>IF(ISNA(VLOOKUP($E28,'Ontario Rankings'!$E$6:$M$90,3,FALSE))=TRUE,"0",VLOOKUP($E28,'Ontario Rankings'!$E$6:$M$90,3,FALSE))</f>
        <v>17</v>
      </c>
      <c r="G28" s="196" t="str">
        <f>IF(ISNA(VLOOKUP($E28,'FIS Apex MO-1'!$A$17:$I$96,9,FALSE))=TRUE,"0",VLOOKUP($E28,'FIS Apex MO-1'!$A$17:$I$96,9,FALSE))</f>
        <v>0</v>
      </c>
      <c r="H28" s="196" t="str">
        <f>IF(ISNA(VLOOKUP($E28,'NorAm Apex MO'!$A$17:$I$93,9,FALSE))=TRUE,"0",VLOOKUP($E28,'NorAm Apex MO'!$A$17:$I$93,9,FALSE))</f>
        <v>0</v>
      </c>
      <c r="I28" s="68" t="str">
        <f>IF(ISNA(VLOOKUP($E28,'NorAm Apex MO'!$A$17:$I$93,9,FALSE))=TRUE,"0",VLOOKUP($E28,'NorAm Apex MO'!$A$17:$I$93,9,FALSE))</f>
        <v>0</v>
      </c>
      <c r="J28" s="68" t="str">
        <f>IF(ISNA(VLOOKUP($E28,'NorAm Apex MO'!$A$17:$I$93,9,FALSE))=TRUE,"0",VLOOKUP($E28,'NorAm Apex MO'!$A$17:$I$93,9,FALSE))</f>
        <v>0</v>
      </c>
      <c r="K28" s="68">
        <f>IF(ISNA(VLOOKUP($E28,'TT BV1'!$A$17:$I$93,9,FALSE))=TRUE,"0",VLOOKUP($E28,'TT BV1'!$A$17:$I$93,9,FALSE))</f>
        <v>7</v>
      </c>
      <c r="L28" s="196" t="str">
        <f>IF(ISNA(VLOOKUP($E28,'CC Canyon MO'!$A$17:$I$93,9,FALSE))=TRUE,"0",VLOOKUP($E28,'CC Canyon MO'!$A$17:$I$93,9,FALSE))</f>
        <v>0</v>
      </c>
      <c r="M28" s="196" t="str">
        <f>IF(ISNA(VLOOKUP($E28,'CC Canyon DM'!$A$17:$I$81,9,FALSE))=TRUE,"0",VLOOKUP($E28,'CC Canyon DM'!$A$17:$I$81,9,FALSE))</f>
        <v>0</v>
      </c>
      <c r="N28" s="68" t="str">
        <f>IF(ISNA(VLOOKUP($E28,'TT BV2'!$A$17:$I$93,9,FALSE))=TRUE,"0",VLOOKUP($E28,'TT BV2'!$A$17:$I$93,9,FALSE))</f>
        <v>dns</v>
      </c>
      <c r="O28" s="68" t="str">
        <f>IF(ISNA(VLOOKUP($E28,'TT BV3'!$A$17:$I$93,9,FALSE))=TRUE,"0",VLOOKUP($E28,'TT BV3'!$A$17:$I$93,9,FALSE))</f>
        <v>dns</v>
      </c>
      <c r="P28" s="68" t="str">
        <f>IF(ISNA(VLOOKUP($E28,'NorAm Deer Valley MO'!$A$17:$I$93,9,FALSE))=TRUE,"0",VLOOKUP($E28,'NorAm Deer Valley MO'!$A$17:$I$93,9,FALSE))</f>
        <v>0</v>
      </c>
      <c r="Q28" s="68" t="str">
        <f>IF(ISNA(VLOOKUP($E28,'NorAm Deer Valley DM'!$A$17:$I$93,9,FALSE))=TRUE,"0",VLOOKUP($E28,'NorAm Deer Valley DM'!$A$17:$I$93,9,FALSE))</f>
        <v>0</v>
      </c>
      <c r="R28" s="68" t="str">
        <f>IF(ISNA(VLOOKUP($E28,'TT Camp Fortune'!$A$17:$I$93,9,FALSE))=TRUE,"0",VLOOKUP($E28,'TT Camp Fortune'!$A$17:$I$93,9,FALSE))</f>
        <v>0</v>
      </c>
      <c r="S28" s="68" t="str">
        <f>IF(ISNA(VLOOKUP($E28,'CWG Crabbe Mt. MO'!$A$17:$K$93,11,FALSE))=TRUE,"0",VLOOKUP($E28,'CWG Crabbe Mt. MO'!$A$17:$K$93,11,FALSE))</f>
        <v>0</v>
      </c>
      <c r="T28" s="68" t="str">
        <f>IF(ISNA(VLOOKUP($E28,'CWG CRABBE MT. DM'!$A$17:$K$93,9,FALSE))=TRUE,"0",VLOOKUP($E28,'CWG CRABBE MT. DM'!$A$17:$K$93,9,FALSE))</f>
        <v>0</v>
      </c>
      <c r="U28" s="68" t="str">
        <f>IF(ISNA(VLOOKUP($E28,'TT Prov CF MO'!$A$17:$I$93,9,FALSE))=TRUE,"0",VLOOKUP($E28,'TT Prov CF MO'!$A$17:$I$93,9,FALSE))</f>
        <v>0</v>
      </c>
      <c r="V28" s="68" t="str">
        <f>IF(ISNA(VLOOKUP($E28,'TT Prov CF DM'!$A$17:$I$93,9,FALSE))=TRUE,"0",VLOOKUP($E28,'TT Prov CF DM'!$A$17:$I$93,9,FALSE))</f>
        <v>0</v>
      </c>
      <c r="W28" s="68" t="str">
        <f>IF(ISNA(VLOOKUP($E28,'NorAm VSC MO'!$A$17:$I$93,9,FALSE))=TRUE,"0",VLOOKUP($E28,'NorAm VSC MO'!$A$17:$I$93,9,FALSE))</f>
        <v>0</v>
      </c>
      <c r="X28" s="68" t="str">
        <f>IF(ISNA(VLOOKUP($E28,'NorAm VSC DM'!$A$17:$I$93,9,FALSE))=TRUE,"0",VLOOKUP($E28,'NorAm VSC DM'!$A$17:$I$93,9,FALSE))</f>
        <v>0</v>
      </c>
      <c r="Y28" s="68" t="str">
        <f>IF(ISNA(VLOOKUP($E28,'NA Stratton MO'!$A$17:$I$93,9,FALSE))=TRUE,"0",VLOOKUP($E28,'NA Stratton MO'!$A$17:$I$93,9,FALSE))</f>
        <v>0</v>
      </c>
      <c r="Z28" s="68" t="str">
        <f>IF(ISNA(VLOOKUP($E28,'NA Stratton DM'!$A$17:$I$93,9,FALSE))=TRUE,"0",VLOOKUP($E28,'NA Stratton DM'!$A$17:$I$93,9,FALSE))</f>
        <v>0</v>
      </c>
      <c r="AA28" s="105" t="str">
        <f>IF(ISNA(VLOOKUP($E28,'JrNats MO'!$A$17:$I$93,9,FALSE))=TRUE,"0",VLOOKUP($E28,'JrNats MO'!$A$17:$I$93,9,FALSE))</f>
        <v>0</v>
      </c>
      <c r="AB28" s="196" t="str">
        <f>IF(ISNA(VLOOKUP($E28,'CC Caledon MO'!$A$17:$I$93,9,FALSE))=TRUE,"0",VLOOKUP($E28,'CC Caledon MO'!$A$17:$I$93,9,FALSE))</f>
        <v>0</v>
      </c>
      <c r="AC28" s="196" t="str">
        <f>IF(ISNA(VLOOKUP($E28,'CC Caledon DM'!$A$17:$I$93,9,FALSE))=TRUE,"0",VLOOKUP($E28,'CC Caledon DM'!$A$17:$I$93,9,FALSE))</f>
        <v>0</v>
      </c>
      <c r="AD28" s="196" t="str">
        <f>IF(ISNA(VLOOKUP($E28,'SrNats VSC MO'!$A$17:$I$93,9,FALSE))=TRUE,"0",VLOOKUP($E28,'SrNats VSC MO'!$A$17:$I$93,9,FALSE))</f>
        <v>0</v>
      </c>
      <c r="AE28" s="196" t="str">
        <f>IF(ISNA(VLOOKUP($E28,'SrNats VSC DM'!$A$17:$I$93,9,FALSE))=TRUE,"0",VLOOKUP($E28,'SrNats VSC DM'!$A$17:$I$93,9,FALSE))</f>
        <v>0</v>
      </c>
      <c r="AF28" s="68"/>
      <c r="AG28" s="68"/>
      <c r="AH28" s="68"/>
      <c r="AI28" s="68"/>
      <c r="AJ28" s="68"/>
      <c r="AK28" s="68"/>
    </row>
    <row r="29" spans="1:37" ht="18.75" customHeight="1" x14ac:dyDescent="0.15">
      <c r="A29" s="64" t="s">
        <v>72</v>
      </c>
      <c r="B29" s="64">
        <v>2010</v>
      </c>
      <c r="C29" s="64" t="s">
        <v>200</v>
      </c>
      <c r="D29" s="144" t="s">
        <v>97</v>
      </c>
      <c r="E29" s="64" t="s">
        <v>84</v>
      </c>
      <c r="F29" s="58">
        <f>IF(ISNA(VLOOKUP($E29,'Ontario Rankings'!$E$6:$M$90,3,FALSE))=TRUE,"0",VLOOKUP($E29,'Ontario Rankings'!$E$6:$M$90,3,FALSE))</f>
        <v>18</v>
      </c>
      <c r="G29" s="196" t="str">
        <f>IF(ISNA(VLOOKUP($E29,'FIS Apex MO-1'!$A$17:$I$96,9,FALSE))=TRUE,"0",VLOOKUP($E29,'FIS Apex MO-1'!$A$17:$I$96,9,FALSE))</f>
        <v>0</v>
      </c>
      <c r="H29" s="196" t="str">
        <f>IF(ISNA(VLOOKUP($E29,'NorAm Apex MO'!$A$17:$I$93,9,FALSE))=TRUE,"0",VLOOKUP($E29,'NorAm Apex MO'!$A$17:$I$93,9,FALSE))</f>
        <v>0</v>
      </c>
      <c r="I29" s="68" t="str">
        <f>IF(ISNA(VLOOKUP($E29,'NorAm Apex MO'!$A$17:$I$93,9,FALSE))=TRUE,"0",VLOOKUP($E29,'NorAm Apex MO'!$A$17:$I$93,9,FALSE))</f>
        <v>0</v>
      </c>
      <c r="J29" s="68" t="str">
        <f>IF(ISNA(VLOOKUP($E29,'NorAm Apex MO'!$A$17:$I$93,9,FALSE))=TRUE,"0",VLOOKUP($E29,'NorAm Apex MO'!$A$17:$I$93,9,FALSE))</f>
        <v>0</v>
      </c>
      <c r="K29" s="68">
        <f>IF(ISNA(VLOOKUP($E29,'TT BV1'!$A$17:$I$93,9,FALSE))=TRUE,"0",VLOOKUP($E29,'TT BV1'!$A$17:$I$93,9,FALSE))</f>
        <v>15</v>
      </c>
      <c r="L29" s="196" t="str">
        <f>IF(ISNA(VLOOKUP($E29,'CC Canyon MO'!$A$17:$I$93,9,FALSE))=TRUE,"0",VLOOKUP($E29,'CC Canyon MO'!$A$17:$I$93,9,FALSE))</f>
        <v>0</v>
      </c>
      <c r="M29" s="196" t="str">
        <f>IF(ISNA(VLOOKUP($E29,'CC Canyon DM'!$A$17:$I$81,9,FALSE))=TRUE,"0",VLOOKUP($E29,'CC Canyon DM'!$A$17:$I$81,9,FALSE))</f>
        <v>0</v>
      </c>
      <c r="N29" s="68">
        <f>IF(ISNA(VLOOKUP($E29,'TT BV2'!$A$17:$I$93,9,FALSE))=TRUE,"0",VLOOKUP($E29,'TT BV2'!$A$17:$I$93,9,FALSE))</f>
        <v>13</v>
      </c>
      <c r="O29" s="68">
        <f>IF(ISNA(VLOOKUP($E29,'TT BV3'!$A$17:$I$93,9,FALSE))=TRUE,"0",VLOOKUP($E29,'TT BV3'!$A$17:$I$93,9,FALSE))</f>
        <v>14</v>
      </c>
      <c r="P29" s="68" t="str">
        <f>IF(ISNA(VLOOKUP($E29,'NorAm Deer Valley MO'!$A$17:$I$93,9,FALSE))=TRUE,"0",VLOOKUP($E29,'NorAm Deer Valley MO'!$A$17:$I$93,9,FALSE))</f>
        <v>0</v>
      </c>
      <c r="Q29" s="68" t="str">
        <f>IF(ISNA(VLOOKUP($E29,'NorAm Deer Valley DM'!$A$17:$I$93,9,FALSE))=TRUE,"0",VLOOKUP($E29,'NorAm Deer Valley DM'!$A$17:$I$93,9,FALSE))</f>
        <v>0</v>
      </c>
      <c r="R29" s="68">
        <f>IF(ISNA(VLOOKUP($E29,'TT Camp Fortune'!$A$17:$I$93,9,FALSE))=TRUE,"0",VLOOKUP($E29,'TT Camp Fortune'!$A$17:$I$93,9,FALSE))</f>
        <v>13</v>
      </c>
      <c r="S29" s="68" t="str">
        <f>IF(ISNA(VLOOKUP($E29,'CWG Crabbe Mt. MO'!$A$17:$K$93,11,FALSE))=TRUE,"0",VLOOKUP($E29,'CWG Crabbe Mt. MO'!$A$17:$K$93,11,FALSE))</f>
        <v>0</v>
      </c>
      <c r="T29" s="68" t="str">
        <f>IF(ISNA(VLOOKUP($E29,'CWG CRABBE MT. DM'!$A$17:$K$93,9,FALSE))=TRUE,"0",VLOOKUP($E29,'CWG CRABBE MT. DM'!$A$17:$K$93,9,FALSE))</f>
        <v>0</v>
      </c>
      <c r="U29" s="68">
        <f>IF(ISNA(VLOOKUP($E29,'TT Prov CF MO'!$A$17:$I$93,9,FALSE))=TRUE,"0",VLOOKUP($E29,'TT Prov CF MO'!$A$17:$I$93,9,FALSE))</f>
        <v>14</v>
      </c>
      <c r="V29" s="68">
        <f>IF(ISNA(VLOOKUP($E29,'TT Prov CF DM'!$A$17:$I$93,9,FALSE))=TRUE,"0",VLOOKUP($E29,'TT Prov CF DM'!$A$17:$I$93,9,FALSE))</f>
        <v>11</v>
      </c>
      <c r="W29" s="68" t="str">
        <f>IF(ISNA(VLOOKUP($E29,'NorAm VSC MO'!$A$17:$I$93,9,FALSE))=TRUE,"0",VLOOKUP($E29,'NorAm VSC MO'!$A$17:$I$93,9,FALSE))</f>
        <v>0</v>
      </c>
      <c r="X29" s="68" t="str">
        <f>IF(ISNA(VLOOKUP($E29,'NorAm VSC DM'!$A$17:$I$93,9,FALSE))=TRUE,"0",VLOOKUP($E29,'NorAm VSC DM'!$A$17:$I$93,9,FALSE))</f>
        <v>0</v>
      </c>
      <c r="Y29" s="68" t="str">
        <f>IF(ISNA(VLOOKUP($E29,'NA Stratton MO'!$A$17:$I$93,9,FALSE))=TRUE,"0",VLOOKUP($E29,'NA Stratton MO'!$A$17:$I$93,9,FALSE))</f>
        <v>0</v>
      </c>
      <c r="Z29" s="68" t="str">
        <f>IF(ISNA(VLOOKUP($E29,'NA Stratton DM'!$A$17:$I$93,9,FALSE))=TRUE,"0",VLOOKUP($E29,'NA Stratton DM'!$A$17:$I$93,9,FALSE))</f>
        <v>0</v>
      </c>
      <c r="AA29" s="105" t="str">
        <f>IF(ISNA(VLOOKUP($E29,'JrNats MO'!$A$17:$I$93,9,FALSE))=TRUE,"0",VLOOKUP($E29,'JrNats MO'!$A$17:$I$93,9,FALSE))</f>
        <v>0</v>
      </c>
      <c r="AB29" s="196" t="str">
        <f>IF(ISNA(VLOOKUP($E29,'CC Caledon MO'!$A$17:$I$93,9,FALSE))=TRUE,"0",VLOOKUP($E29,'CC Caledon MO'!$A$17:$I$93,9,FALSE))</f>
        <v>0</v>
      </c>
      <c r="AC29" s="196" t="str">
        <f>IF(ISNA(VLOOKUP($E29,'CC Caledon DM'!$A$17:$I$93,9,FALSE))=TRUE,"0",VLOOKUP($E29,'CC Caledon DM'!$A$17:$I$93,9,FALSE))</f>
        <v>0</v>
      </c>
      <c r="AD29" s="196" t="str">
        <f>IF(ISNA(VLOOKUP($E29,'SrNats VSC MO'!$A$17:$I$93,9,FALSE))=TRUE,"0",VLOOKUP($E29,'SrNats VSC MO'!$A$17:$I$93,9,FALSE))</f>
        <v>0</v>
      </c>
      <c r="AE29" s="196" t="str">
        <f>IF(ISNA(VLOOKUP($E29,'SrNats VSC DM'!$A$17:$I$93,9,FALSE))=TRUE,"0",VLOOKUP($E29,'SrNats VSC DM'!$A$17:$I$93,9,FALSE))</f>
        <v>0</v>
      </c>
      <c r="AF29" s="68"/>
      <c r="AG29" s="68"/>
      <c r="AH29" s="68"/>
      <c r="AI29" s="68"/>
      <c r="AJ29" s="68"/>
      <c r="AK29" s="68"/>
    </row>
    <row r="30" spans="1:37" ht="18.75" customHeight="1" x14ac:dyDescent="0.15">
      <c r="A30" s="64"/>
      <c r="B30" s="64">
        <v>2007</v>
      </c>
      <c r="C30" s="64" t="s">
        <v>200</v>
      </c>
      <c r="D30" s="144" t="s">
        <v>40</v>
      </c>
      <c r="E30" s="64" t="s">
        <v>65</v>
      </c>
      <c r="F30" s="58">
        <f>IF(ISNA(VLOOKUP($E30,'Ontario Rankings'!$E$6:$M$90,3,FALSE))=TRUE,"0",VLOOKUP($E30,'Ontario Rankings'!$E$6:$M$90,3,FALSE))</f>
        <v>19</v>
      </c>
      <c r="G30" s="196">
        <f>IF(ISNA(VLOOKUP($E30,'FIS Apex MO-1'!$A$17:$I$96,9,FALSE))=TRUE,"0",VLOOKUP($E30,'FIS Apex MO-1'!$A$17:$I$96,9,FALSE))</f>
        <v>31</v>
      </c>
      <c r="H30" s="196" t="str">
        <f>IF(ISNA(VLOOKUP($E30,'NorAm Apex MO'!$A$17:$I$93,9,FALSE))=TRUE,"0",VLOOKUP($E30,'NorAm Apex MO'!$A$17:$I$93,9,FALSE))</f>
        <v>0</v>
      </c>
      <c r="I30" s="68" t="str">
        <f>IF(ISNA(VLOOKUP($E30,'NorAm Apex MO'!$A$17:$I$93,9,FALSE))=TRUE,"0",VLOOKUP($E30,'NorAm Apex MO'!$A$17:$I$93,9,FALSE))</f>
        <v>0</v>
      </c>
      <c r="J30" s="68" t="str">
        <f>IF(ISNA(VLOOKUP($E30,'NorAm Apex MO'!$A$17:$I$93,9,FALSE))=TRUE,"0",VLOOKUP($E30,'NorAm Apex MO'!$A$17:$I$93,9,FALSE))</f>
        <v>0</v>
      </c>
      <c r="K30" s="68" t="str">
        <f>IF(ISNA(VLOOKUP($E30,'TT BV1'!$A$17:$I$93,9,FALSE))=TRUE,"0",VLOOKUP($E30,'TT BV1'!$A$17:$I$93,9,FALSE))</f>
        <v>0</v>
      </c>
      <c r="L30" s="196" t="str">
        <f>IF(ISNA(VLOOKUP($E30,'CC Canyon MO'!$A$17:$I$93,9,FALSE))=TRUE,"0",VLOOKUP($E30,'CC Canyon MO'!$A$17:$I$93,9,FALSE))</f>
        <v>0</v>
      </c>
      <c r="M30" s="196" t="str">
        <f>IF(ISNA(VLOOKUP($E30,'CC Canyon DM'!$A$17:$I$81,9,FALSE))=TRUE,"0",VLOOKUP($E30,'CC Canyon DM'!$A$17:$I$81,9,FALSE))</f>
        <v>0</v>
      </c>
      <c r="N30" s="68" t="str">
        <f>IF(ISNA(VLOOKUP($E30,'TT BV2'!$A$17:$I$93,9,FALSE))=TRUE,"0",VLOOKUP($E30,'TT BV2'!$A$17:$I$93,9,FALSE))</f>
        <v>0</v>
      </c>
      <c r="O30" s="68" t="str">
        <f>IF(ISNA(VLOOKUP($E30,'TT BV3'!$A$17:$I$93,9,FALSE))=TRUE,"0",VLOOKUP($E30,'TT BV3'!$A$17:$I$93,9,FALSE))</f>
        <v>0</v>
      </c>
      <c r="P30" s="68" t="str">
        <f>IF(ISNA(VLOOKUP($E30,'NorAm Deer Valley MO'!$A$17:$I$93,9,FALSE))=TRUE,"0",VLOOKUP($E30,'NorAm Deer Valley MO'!$A$17:$I$93,9,FALSE))</f>
        <v>0</v>
      </c>
      <c r="Q30" s="68" t="str">
        <f>IF(ISNA(VLOOKUP($E30,'NorAm Deer Valley DM'!$A$17:$I$93,9,FALSE))=TRUE,"0",VLOOKUP($E30,'NorAm Deer Valley DM'!$A$17:$I$93,9,FALSE))</f>
        <v>0</v>
      </c>
      <c r="R30" s="68" t="str">
        <f>IF(ISNA(VLOOKUP($E30,'TT Camp Fortune'!$A$17:$I$93,9,FALSE))=TRUE,"0",VLOOKUP($E30,'TT Camp Fortune'!$A$17:$I$93,9,FALSE))</f>
        <v>0</v>
      </c>
      <c r="S30" s="68" t="str">
        <f>IF(ISNA(VLOOKUP($E30,'CWG Crabbe Mt. MO'!$A$17:$K$93,11,FALSE))=TRUE,"0",VLOOKUP($E30,'CWG Crabbe Mt. MO'!$A$17:$K$93,11,FALSE))</f>
        <v>0</v>
      </c>
      <c r="T30" s="68" t="str">
        <f>IF(ISNA(VLOOKUP($E30,'CWG CRABBE MT. DM'!$A$17:$K$93,9,FALSE))=TRUE,"0",VLOOKUP($E30,'CWG CRABBE MT. DM'!$A$17:$K$93,9,FALSE))</f>
        <v>0</v>
      </c>
      <c r="U30" s="68" t="str">
        <f>IF(ISNA(VLOOKUP($E30,'TT Prov CF MO'!$A$17:$I$93,9,FALSE))=TRUE,"0",VLOOKUP($E30,'TT Prov CF MO'!$A$17:$I$93,9,FALSE))</f>
        <v>0</v>
      </c>
      <c r="V30" s="68" t="str">
        <f>IF(ISNA(VLOOKUP($E30,'TT Prov CF DM'!$A$17:$I$93,9,FALSE))=TRUE,"0",VLOOKUP($E30,'TT Prov CF DM'!$A$17:$I$93,9,FALSE))</f>
        <v>0</v>
      </c>
      <c r="W30" s="68" t="str">
        <f>IF(ISNA(VLOOKUP($E30,'NorAm VSC MO'!$A$17:$I$93,9,FALSE))=TRUE,"0",VLOOKUP($E30,'NorAm VSC MO'!$A$17:$I$93,9,FALSE))</f>
        <v>0</v>
      </c>
      <c r="X30" s="68" t="str">
        <f>IF(ISNA(VLOOKUP($E30,'NorAm VSC DM'!$A$17:$I$93,9,FALSE))=TRUE,"0",VLOOKUP($E30,'NorAm VSC DM'!$A$17:$I$93,9,FALSE))</f>
        <v>0</v>
      </c>
      <c r="Y30" s="68" t="str">
        <f>IF(ISNA(VLOOKUP($E30,'NA Stratton MO'!$A$17:$I$93,9,FALSE))=TRUE,"0",VLOOKUP($E30,'NA Stratton MO'!$A$17:$I$93,9,FALSE))</f>
        <v>0</v>
      </c>
      <c r="Z30" s="68" t="str">
        <f>IF(ISNA(VLOOKUP($E30,'NA Stratton DM'!$A$17:$I$93,9,FALSE))=TRUE,"0",VLOOKUP($E30,'NA Stratton DM'!$A$17:$I$93,9,FALSE))</f>
        <v>0</v>
      </c>
      <c r="AA30" s="105" t="str">
        <f>IF(ISNA(VLOOKUP($E30,'JrNats MO'!$A$17:$I$93,9,FALSE))=TRUE,"0",VLOOKUP($E30,'JrNats MO'!$A$17:$I$93,9,FALSE))</f>
        <v>0</v>
      </c>
      <c r="AB30" s="196" t="str">
        <f>IF(ISNA(VLOOKUP($E30,'CC Caledon MO'!$A$17:$I$93,9,FALSE))=TRUE,"0",VLOOKUP($E30,'CC Caledon MO'!$A$17:$I$93,9,FALSE))</f>
        <v>0</v>
      </c>
      <c r="AC30" s="196" t="str">
        <f>IF(ISNA(VLOOKUP($E30,'CC Caledon DM'!$A$17:$I$93,9,FALSE))=TRUE,"0",VLOOKUP($E30,'CC Caledon DM'!$A$17:$I$93,9,FALSE))</f>
        <v>0</v>
      </c>
      <c r="AD30" s="196" t="str">
        <f>IF(ISNA(VLOOKUP($E30,'SrNats VSC MO'!$A$17:$I$93,9,FALSE))=TRUE,"0",VLOOKUP($E30,'SrNats VSC MO'!$A$17:$I$93,9,FALSE))</f>
        <v>0</v>
      </c>
      <c r="AE30" s="196" t="str">
        <f>IF(ISNA(VLOOKUP($E30,'SrNats VSC DM'!$A$17:$I$93,9,FALSE))=TRUE,"0",VLOOKUP($E30,'SrNats VSC DM'!$A$17:$I$93,9,FALSE))</f>
        <v>0</v>
      </c>
      <c r="AF30" s="68"/>
      <c r="AG30" s="68"/>
      <c r="AH30" s="68"/>
      <c r="AI30" s="68"/>
      <c r="AJ30" s="68"/>
      <c r="AK30" s="68"/>
    </row>
    <row r="31" spans="1:37" ht="18.75" customHeight="1" x14ac:dyDescent="0.15">
      <c r="A31" s="238" t="s">
        <v>139</v>
      </c>
      <c r="B31" s="218">
        <v>2013</v>
      </c>
      <c r="C31" s="236" t="s">
        <v>198</v>
      </c>
      <c r="D31" s="218" t="s">
        <v>101</v>
      </c>
      <c r="E31" s="239" t="s">
        <v>135</v>
      </c>
      <c r="F31" s="58">
        <f>IF(ISNA(VLOOKUP($E31,'Ontario Rankings'!$E$6:$M$90,3,FALSE))=TRUE,"0",VLOOKUP($E31,'Ontario Rankings'!$E$6:$M$90,3,FALSE))</f>
        <v>20</v>
      </c>
      <c r="G31" s="196" t="str">
        <f>IF(ISNA(VLOOKUP($E31,'FIS Apex MO-1'!$A$17:$I$96,9,FALSE))=TRUE,"0",VLOOKUP($E31,'FIS Apex MO-1'!$A$17:$I$96,9,FALSE))</f>
        <v>0</v>
      </c>
      <c r="H31" s="196" t="str">
        <f>IF(ISNA(VLOOKUP($E31,'NorAm Apex MO'!$A$17:$I$93,9,FALSE))=TRUE,"0",VLOOKUP($E31,'NorAm Apex MO'!$A$17:$I$93,9,FALSE))</f>
        <v>0</v>
      </c>
      <c r="I31" s="68" t="str">
        <f>IF(ISNA(VLOOKUP($E31,'NorAm Apex MO'!$A$17:$I$93,9,FALSE))=TRUE,"0",VLOOKUP($E31,'NorAm Apex MO'!$A$17:$I$93,9,FALSE))</f>
        <v>0</v>
      </c>
      <c r="J31" s="68" t="str">
        <f>IF(ISNA(VLOOKUP($E31,'NorAm Apex MO'!$A$17:$I$93,9,FALSE))=TRUE,"0",VLOOKUP($E31,'NorAm Apex MO'!$A$17:$I$93,9,FALSE))</f>
        <v>0</v>
      </c>
      <c r="K31" s="68" t="str">
        <f>IF(ISNA(VLOOKUP($E31,'NorAm Apex MO'!$A$17:$I$93,9,FALSE))=TRUE,"0",VLOOKUP($E31,'NorAm Apex MO'!$A$17:$I$93,9,FALSE))</f>
        <v>0</v>
      </c>
      <c r="L31" s="196" t="str">
        <f>IF(ISNA(VLOOKUP($E31,'CC Canyon MO'!$A$17:$I$93,9,FALSE))=TRUE,"0",VLOOKUP($E31,'CC Canyon MO'!$A$17:$I$93,9,FALSE))</f>
        <v>0</v>
      </c>
      <c r="M31" s="196" t="str">
        <f>IF(ISNA(VLOOKUP($E31,'CC Canyon DM'!$A$17:$I$81,9,FALSE))=TRUE,"0",VLOOKUP($E31,'CC Canyon DM'!$A$17:$I$81,9,FALSE))</f>
        <v>0</v>
      </c>
      <c r="N31" s="68" t="str">
        <f>IF(ISNA(VLOOKUP($E31,'TT BV2'!$A$17:$I$93,9,FALSE))=TRUE,"0",VLOOKUP($E31,'TT BV2'!$A$17:$I$93,9,FALSE))</f>
        <v>0</v>
      </c>
      <c r="O31" s="68" t="str">
        <f>IF(ISNA(VLOOKUP($E31,'TT BV3'!$A$17:$I$93,9,FALSE))=TRUE,"0",VLOOKUP($E31,'TT BV3'!$A$17:$I$93,9,FALSE))</f>
        <v>0</v>
      </c>
      <c r="P31" s="68" t="str">
        <f>IF(ISNA(VLOOKUP($E31,'NorAm Deer Valley MO'!$A$17:$I$93,9,FALSE))=TRUE,"0",VLOOKUP($E31,'NorAm Deer Valley MO'!$A$17:$I$93,9,FALSE))</f>
        <v>0</v>
      </c>
      <c r="Q31" s="68" t="str">
        <f>IF(ISNA(VLOOKUP($E31,'NorAm Deer Valley DM'!$A$17:$I$93,9,FALSE))=TRUE,"0",VLOOKUP($E31,'NorAm Deer Valley DM'!$A$17:$I$93,9,FALSE))</f>
        <v>0</v>
      </c>
      <c r="R31" s="68">
        <f>IF(ISNA(VLOOKUP($E31,'TT Camp Fortune'!$A$17:$I$93,9,FALSE))=TRUE,"0",VLOOKUP($E31,'TT Camp Fortune'!$A$17:$I$93,9,FALSE))</f>
        <v>14</v>
      </c>
      <c r="S31" s="68" t="str">
        <f>IF(ISNA(VLOOKUP($E31,'CWG Crabbe Mt. MO'!$A$17:$K$93,11,FALSE))=TRUE,"0",VLOOKUP($E31,'CWG Crabbe Mt. MO'!$A$17:$K$93,11,FALSE))</f>
        <v>0</v>
      </c>
      <c r="T31" s="68" t="str">
        <f>IF(ISNA(VLOOKUP($E31,'CWG CRABBE MT. DM'!$A$17:$K$93,9,FALSE))=TRUE,"0",VLOOKUP($E31,'CWG CRABBE MT. DM'!$A$17:$K$93,9,FALSE))</f>
        <v>0</v>
      </c>
      <c r="U31" s="68">
        <f>IF(ISNA(VLOOKUP($E31,'TT Prov CF MO'!$A$17:$I$93,9,FALSE))=TRUE,"0",VLOOKUP($E31,'TT Prov CF MO'!$A$17:$I$93,9,FALSE))</f>
        <v>15</v>
      </c>
      <c r="V31" s="68">
        <f>IF(ISNA(VLOOKUP($E31,'TT Prov CF DM'!$A$17:$I$93,9,FALSE))=TRUE,"0",VLOOKUP($E31,'TT Prov CF DM'!$A$17:$I$93,9,FALSE))</f>
        <v>12</v>
      </c>
      <c r="W31" s="68" t="str">
        <f>IF(ISNA(VLOOKUP($E31,'NorAm VSC MO'!$A$17:$I$93,9,FALSE))=TRUE,"0",VLOOKUP($E31,'NorAm VSC MO'!$A$17:$I$93,9,FALSE))</f>
        <v>0</v>
      </c>
      <c r="X31" s="68" t="str">
        <f>IF(ISNA(VLOOKUP($E31,'NorAm VSC DM'!$A$17:$I$93,9,FALSE))=TRUE,"0",VLOOKUP($E31,'NorAm VSC DM'!$A$17:$I$93,9,FALSE))</f>
        <v>0</v>
      </c>
      <c r="Y31" s="68" t="str">
        <f>IF(ISNA(VLOOKUP($E31,'NA Stratton MO'!$A$17:$I$93,9,FALSE))=TRUE,"0",VLOOKUP($E31,'NA Stratton MO'!$A$17:$I$93,9,FALSE))</f>
        <v>0</v>
      </c>
      <c r="Z31" s="68" t="str">
        <f>IF(ISNA(VLOOKUP($E31,'NA Stratton DM'!$A$17:$I$93,9,FALSE))=TRUE,"0",VLOOKUP($E31,'NA Stratton DM'!$A$17:$I$93,9,FALSE))</f>
        <v>0</v>
      </c>
      <c r="AA31" s="105" t="str">
        <f>IF(ISNA(VLOOKUP($E31,'JrNats MO'!$A$17:$I$93,9,FALSE))=TRUE,"0",VLOOKUP($E31,'JrNats MO'!$A$17:$I$93,9,FALSE))</f>
        <v>0</v>
      </c>
      <c r="AB31" s="196" t="str">
        <f>IF(ISNA(VLOOKUP($E31,'CC Caledon MO'!$A$17:$I$93,9,FALSE))=TRUE,"0",VLOOKUP($E31,'CC Caledon MO'!$A$17:$I$93,9,FALSE))</f>
        <v>0</v>
      </c>
      <c r="AC31" s="196" t="str">
        <f>IF(ISNA(VLOOKUP($E31,'CC Caledon DM'!$A$17:$I$93,9,FALSE))=TRUE,"0",VLOOKUP($E31,'CC Caledon DM'!$A$17:$I$93,9,FALSE))</f>
        <v>0</v>
      </c>
      <c r="AD31" s="196" t="str">
        <f>IF(ISNA(VLOOKUP($E31,'SrNats VSC MO'!$A$17:$I$93,9,FALSE))=TRUE,"0",VLOOKUP($E31,'SrNats VSC MO'!$A$17:$I$93,9,FALSE))</f>
        <v>0</v>
      </c>
      <c r="AE31" s="196" t="str">
        <f>IF(ISNA(VLOOKUP($E31,'SrNats VSC DM'!$A$17:$I$93,9,FALSE))=TRUE,"0",VLOOKUP($E31,'SrNats VSC DM'!$A$17:$I$93,9,FALSE))</f>
        <v>0</v>
      </c>
      <c r="AF31" s="68"/>
      <c r="AG31" s="68"/>
      <c r="AH31" s="68"/>
      <c r="AI31" s="68"/>
      <c r="AJ31" s="68"/>
      <c r="AK31" s="68"/>
    </row>
    <row r="32" spans="1:37" ht="15" customHeight="1" x14ac:dyDescent="0.15">
      <c r="M32" s="265" t="s">
        <v>120</v>
      </c>
    </row>
    <row r="33" spans="2:37" ht="11" x14ac:dyDescent="0.15">
      <c r="B33" s="278"/>
      <c r="C33" s="1" t="s">
        <v>212</v>
      </c>
      <c r="D33" s="1"/>
      <c r="G33" s="285"/>
      <c r="H33" s="285"/>
      <c r="I33" s="285"/>
      <c r="J33" s="286"/>
      <c r="K33" s="285"/>
      <c r="L33" s="286"/>
      <c r="M33" s="285"/>
      <c r="N33" s="285"/>
      <c r="O33" s="287"/>
      <c r="P33" s="286"/>
      <c r="Q33" s="286"/>
      <c r="R33" s="286"/>
      <c r="S33" s="287"/>
      <c r="T33" s="287"/>
      <c r="U33" s="287"/>
      <c r="V33" s="286"/>
      <c r="W33" s="286"/>
      <c r="X33" s="287"/>
      <c r="Y33" s="287"/>
      <c r="Z33" s="285"/>
      <c r="AA33" s="285"/>
      <c r="AB33" s="285"/>
      <c r="AC33" s="285"/>
      <c r="AD33" s="28"/>
      <c r="AE33" s="28"/>
      <c r="AF33" s="28"/>
      <c r="AG33" s="28"/>
      <c r="AH33" s="28"/>
      <c r="AI33" s="28"/>
      <c r="AJ33" s="28"/>
      <c r="AK33" s="28"/>
    </row>
    <row r="34" spans="2:37" ht="11" x14ac:dyDescent="0.15">
      <c r="B34" s="288"/>
      <c r="C34" s="1"/>
      <c r="D34" s="1"/>
      <c r="G34" s="285"/>
      <c r="H34" s="285"/>
      <c r="I34" s="285"/>
      <c r="J34" s="286"/>
      <c r="K34" s="285"/>
      <c r="L34" s="286"/>
      <c r="M34" s="285"/>
      <c r="N34" s="285"/>
      <c r="O34" s="287"/>
      <c r="P34" s="286"/>
      <c r="Q34" s="286"/>
      <c r="R34" s="286"/>
      <c r="S34" s="287"/>
      <c r="T34" s="287"/>
      <c r="U34" s="287"/>
      <c r="V34" s="286"/>
      <c r="W34" s="286"/>
      <c r="X34" s="287"/>
      <c r="Y34" s="287"/>
      <c r="Z34" s="285"/>
      <c r="AA34" s="285"/>
      <c r="AB34" s="285"/>
      <c r="AC34" s="285"/>
      <c r="AD34" s="28"/>
      <c r="AE34" s="28"/>
      <c r="AF34" s="28"/>
      <c r="AG34" s="28"/>
      <c r="AH34" s="28"/>
      <c r="AI34" s="28"/>
      <c r="AJ34" s="28"/>
      <c r="AK34" s="28"/>
    </row>
    <row r="35" spans="2:37" ht="11" x14ac:dyDescent="0.15">
      <c r="B35" s="289"/>
      <c r="C35" s="1" t="s">
        <v>213</v>
      </c>
      <c r="D35" s="1"/>
      <c r="G35" s="285"/>
      <c r="H35" s="285"/>
      <c r="I35" s="285"/>
      <c r="J35" s="286"/>
      <c r="K35" s="285"/>
      <c r="L35" s="286"/>
      <c r="M35" s="285"/>
      <c r="N35" s="285"/>
      <c r="O35" s="287"/>
      <c r="P35" s="286"/>
      <c r="Q35" s="286"/>
      <c r="R35" s="286"/>
      <c r="S35" s="287"/>
      <c r="T35" s="287"/>
      <c r="U35" s="287"/>
      <c r="V35" s="286"/>
      <c r="W35" s="286"/>
      <c r="X35" s="287"/>
      <c r="Y35" s="287"/>
      <c r="Z35" s="285"/>
      <c r="AA35" s="285"/>
      <c r="AB35" s="285"/>
      <c r="AC35" s="285"/>
      <c r="AD35" s="28"/>
      <c r="AE35" s="28"/>
      <c r="AF35" s="28"/>
      <c r="AG35" s="28"/>
      <c r="AH35" s="28"/>
      <c r="AI35" s="28"/>
      <c r="AJ35" s="28"/>
      <c r="AK35" s="28"/>
    </row>
  </sheetData>
  <sortState xmlns:xlrd2="http://schemas.microsoft.com/office/spreadsheetml/2017/richdata2" ref="A12:AK31">
    <sortCondition ref="F12:F31"/>
  </sortState>
  <mergeCells count="2">
    <mergeCell ref="C4:C7"/>
    <mergeCell ref="D6:D7"/>
  </mergeCells>
  <phoneticPr fontId="1" type="noConversion"/>
  <conditionalFormatting sqref="E12:E31">
    <cfRule type="duplicateValues" dxfId="53" priority="1"/>
  </conditionalFormatting>
  <conditionalFormatting sqref="E23">
    <cfRule type="duplicateValues" dxfId="52" priority="4"/>
  </conditionalFormatting>
  <conditionalFormatting sqref="E27">
    <cfRule type="duplicateValues" dxfId="51" priority="3"/>
  </conditionalFormatting>
  <conditionalFormatting sqref="E12:E30">
    <cfRule type="duplicateValues" dxfId="50" priority="2"/>
  </conditionalFormatting>
  <pageMargins left="0.7" right="0.7" top="0.75" bottom="0.75" header="0.5" footer="0.5"/>
  <pageSetup orientation="portrait" horizontalDpi="4294967292" verticalDpi="429496729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DF684-5F5D-3C4E-8952-3706A5EF8C07}">
  <dimension ref="A1:M32"/>
  <sheetViews>
    <sheetView workbookViewId="0">
      <selection activeCell="A17" sqref="A17:A21"/>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 min="13" max="13" width="25.33203125" customWidth="1"/>
  </cols>
  <sheetData>
    <row r="1" spans="1:13" ht="15" customHeight="1" x14ac:dyDescent="0.15">
      <c r="A1" s="210"/>
      <c r="B1" s="56"/>
      <c r="C1" s="56"/>
      <c r="D1" s="56"/>
      <c r="E1" s="56"/>
      <c r="F1" s="56"/>
      <c r="G1" s="56"/>
      <c r="H1" s="56"/>
      <c r="I1" s="32"/>
    </row>
    <row r="2" spans="1:13" ht="15" customHeight="1" x14ac:dyDescent="0.15">
      <c r="A2" s="210"/>
      <c r="B2" s="212" t="s">
        <v>37</v>
      </c>
      <c r="C2" s="212"/>
      <c r="D2" s="212"/>
      <c r="E2" s="212"/>
      <c r="F2" s="212"/>
      <c r="G2" s="56"/>
      <c r="H2" s="56"/>
      <c r="I2" s="32"/>
    </row>
    <row r="3" spans="1:13" ht="15" customHeight="1" x14ac:dyDescent="0.15">
      <c r="A3" s="210"/>
      <c r="B3" s="56"/>
      <c r="C3" s="56"/>
      <c r="D3" s="56"/>
      <c r="E3" s="56"/>
      <c r="F3" s="56"/>
      <c r="G3" s="56"/>
      <c r="H3" s="56"/>
      <c r="I3" s="32"/>
    </row>
    <row r="4" spans="1:13" ht="15" customHeight="1" x14ac:dyDescent="0.15">
      <c r="A4" s="210"/>
      <c r="B4" s="212" t="s">
        <v>32</v>
      </c>
      <c r="C4" s="212"/>
      <c r="D4" s="212"/>
      <c r="E4" s="212"/>
      <c r="F4" s="212"/>
      <c r="G4" s="56"/>
      <c r="H4" s="56"/>
      <c r="I4" s="32"/>
    </row>
    <row r="5" spans="1:13" ht="15" customHeight="1" x14ac:dyDescent="0.15">
      <c r="A5" s="210"/>
      <c r="B5" s="56"/>
      <c r="C5" s="56"/>
      <c r="D5" s="56"/>
      <c r="E5" s="56"/>
      <c r="F5" s="56"/>
      <c r="G5" s="56"/>
      <c r="H5" s="56"/>
      <c r="I5" s="32"/>
    </row>
    <row r="6" spans="1:13" ht="15" customHeight="1" x14ac:dyDescent="0.15">
      <c r="A6" s="210"/>
      <c r="B6" s="211"/>
      <c r="C6" s="211"/>
      <c r="D6" s="56"/>
      <c r="E6" s="56"/>
      <c r="F6" s="56"/>
      <c r="G6" s="56"/>
      <c r="H6" s="56"/>
      <c r="I6" s="32"/>
    </row>
    <row r="7" spans="1:13" ht="15" customHeight="1" x14ac:dyDescent="0.15">
      <c r="A7" s="210"/>
      <c r="B7" s="56"/>
      <c r="C7" s="56"/>
      <c r="D7" s="56"/>
      <c r="E7" s="56"/>
      <c r="F7" s="56"/>
      <c r="G7" s="56"/>
      <c r="H7" s="56"/>
      <c r="I7" s="32"/>
    </row>
    <row r="8" spans="1:13" ht="15" customHeight="1" x14ac:dyDescent="0.15">
      <c r="A8" s="33" t="s">
        <v>10</v>
      </c>
      <c r="B8" s="34" t="s">
        <v>149</v>
      </c>
      <c r="C8" s="34"/>
      <c r="D8" s="34"/>
      <c r="E8" s="34"/>
      <c r="F8" s="55"/>
      <c r="G8" s="55"/>
      <c r="H8" s="55"/>
      <c r="I8" s="32"/>
    </row>
    <row r="9" spans="1:13" ht="15" customHeight="1" x14ac:dyDescent="0.15">
      <c r="A9" s="33" t="s">
        <v>0</v>
      </c>
      <c r="B9" s="34" t="s">
        <v>144</v>
      </c>
      <c r="C9" s="34"/>
      <c r="D9" s="34"/>
      <c r="E9" s="34"/>
      <c r="F9" s="55"/>
      <c r="G9" s="55"/>
      <c r="H9" s="55"/>
      <c r="I9" s="32"/>
    </row>
    <row r="10" spans="1:13" ht="15" customHeight="1" x14ac:dyDescent="0.15">
      <c r="A10" s="33" t="s">
        <v>12</v>
      </c>
      <c r="B10" s="213">
        <v>43520</v>
      </c>
      <c r="C10" s="213"/>
      <c r="D10" s="35"/>
      <c r="E10" s="35"/>
      <c r="F10" s="36"/>
      <c r="G10" s="36"/>
      <c r="H10" s="36"/>
      <c r="I10" s="32"/>
    </row>
    <row r="11" spans="1:13" ht="15" customHeight="1" x14ac:dyDescent="0.15">
      <c r="A11" s="33" t="s">
        <v>31</v>
      </c>
      <c r="B11" s="34" t="s">
        <v>71</v>
      </c>
      <c r="C11" s="35"/>
      <c r="D11" s="56"/>
      <c r="E11" s="56"/>
      <c r="F11" s="56"/>
      <c r="G11" s="56"/>
      <c r="H11" s="56"/>
      <c r="I11" s="32"/>
    </row>
    <row r="12" spans="1:13" ht="15" customHeight="1" x14ac:dyDescent="0.15">
      <c r="A12" s="33" t="s">
        <v>15</v>
      </c>
      <c r="B12" s="55" t="s">
        <v>43</v>
      </c>
      <c r="C12" s="56"/>
      <c r="D12" s="155"/>
      <c r="E12" s="155"/>
      <c r="F12" s="155"/>
      <c r="G12" s="156"/>
      <c r="H12" s="155"/>
      <c r="I12" s="157"/>
      <c r="J12" s="93"/>
    </row>
    <row r="13" spans="1:13" ht="15" customHeight="1" x14ac:dyDescent="0.2">
      <c r="A13" s="55" t="s">
        <v>11</v>
      </c>
      <c r="B13" s="37"/>
      <c r="C13" s="38"/>
      <c r="D13" s="39"/>
      <c r="E13" s="38"/>
      <c r="F13" s="39"/>
      <c r="G13" s="38"/>
      <c r="H13" s="40"/>
      <c r="I13" s="41" t="s">
        <v>22</v>
      </c>
      <c r="L13" s="148">
        <v>1</v>
      </c>
      <c r="M13" s="149" t="s">
        <v>150</v>
      </c>
    </row>
    <row r="14" spans="1:13" ht="15" customHeight="1" x14ac:dyDescent="0.2">
      <c r="A14" s="55" t="s">
        <v>14</v>
      </c>
      <c r="B14" s="42">
        <v>0.5</v>
      </c>
      <c r="C14" s="43"/>
      <c r="D14" s="76">
        <v>0.48</v>
      </c>
      <c r="E14" s="43"/>
      <c r="F14" s="44">
        <v>0.5</v>
      </c>
      <c r="G14" s="150" t="s">
        <v>164</v>
      </c>
      <c r="H14" s="45" t="s">
        <v>16</v>
      </c>
      <c r="I14" s="46" t="s">
        <v>23</v>
      </c>
      <c r="L14" s="148">
        <v>2</v>
      </c>
      <c r="M14" s="149" t="s">
        <v>151</v>
      </c>
    </row>
    <row r="15" spans="1:13" ht="15" customHeight="1" x14ac:dyDescent="0.2">
      <c r="A15" s="55" t="s">
        <v>13</v>
      </c>
      <c r="B15" s="47">
        <v>1</v>
      </c>
      <c r="C15" s="48" t="s">
        <v>89</v>
      </c>
      <c r="D15" s="47">
        <v>1</v>
      </c>
      <c r="E15" s="48" t="s">
        <v>90</v>
      </c>
      <c r="F15" s="47">
        <v>1</v>
      </c>
      <c r="G15" s="151" t="s">
        <v>165</v>
      </c>
      <c r="H15" s="45" t="s">
        <v>17</v>
      </c>
      <c r="I15" s="46" t="s">
        <v>24</v>
      </c>
      <c r="L15" s="148">
        <v>3</v>
      </c>
      <c r="M15" s="149" t="s">
        <v>152</v>
      </c>
    </row>
    <row r="16" spans="1:13" ht="15" customHeight="1" x14ac:dyDescent="0.2">
      <c r="A16" s="55"/>
      <c r="B16" s="50" t="s">
        <v>4</v>
      </c>
      <c r="C16" s="51" t="s">
        <v>110</v>
      </c>
      <c r="D16" s="51" t="s">
        <v>4</v>
      </c>
      <c r="E16" s="51" t="s">
        <v>110</v>
      </c>
      <c r="F16" s="51" t="s">
        <v>4</v>
      </c>
      <c r="G16" s="152" t="s">
        <v>110</v>
      </c>
      <c r="H16" s="52" t="s">
        <v>148</v>
      </c>
      <c r="I16" s="53">
        <v>13</v>
      </c>
      <c r="L16" s="148">
        <v>4</v>
      </c>
      <c r="M16" s="149" t="s">
        <v>153</v>
      </c>
    </row>
    <row r="17" spans="1:13" ht="15" customHeight="1" x14ac:dyDescent="0.2">
      <c r="A17" s="64" t="s">
        <v>74</v>
      </c>
      <c r="B17" s="96"/>
      <c r="C17" s="97">
        <f>B17/B$15*1000*B$14</f>
        <v>0</v>
      </c>
      <c r="D17" s="96"/>
      <c r="E17" s="97">
        <f>D17/D$15*1000*D$14</f>
        <v>0</v>
      </c>
      <c r="F17" s="96"/>
      <c r="G17" s="153">
        <v>500</v>
      </c>
      <c r="H17" s="62">
        <f>LARGE((C17,E17,G17),1)</f>
        <v>500</v>
      </c>
      <c r="I17" s="63">
        <v>1</v>
      </c>
      <c r="L17" s="148">
        <v>5</v>
      </c>
      <c r="M17" s="148" t="s">
        <v>154</v>
      </c>
    </row>
    <row r="18" spans="1:13" ht="15" customHeight="1" x14ac:dyDescent="0.2">
      <c r="A18" s="64" t="s">
        <v>46</v>
      </c>
      <c r="B18" s="96"/>
      <c r="C18" s="97">
        <f>B18/B$15*1000*B$14</f>
        <v>0</v>
      </c>
      <c r="D18" s="96"/>
      <c r="E18" s="97">
        <f>D18/D$15*1000*D$14</f>
        <v>0</v>
      </c>
      <c r="F18" s="96"/>
      <c r="G18" s="153">
        <v>475</v>
      </c>
      <c r="H18" s="62">
        <f>LARGE((C18,E18,G18),1)</f>
        <v>475</v>
      </c>
      <c r="I18" s="63">
        <v>2</v>
      </c>
      <c r="L18" s="148">
        <v>6</v>
      </c>
      <c r="M18" s="148" t="s">
        <v>155</v>
      </c>
    </row>
    <row r="19" spans="1:13" ht="15" x14ac:dyDescent="0.2">
      <c r="A19" s="64" t="s">
        <v>49</v>
      </c>
      <c r="B19" s="96"/>
      <c r="C19" s="97">
        <f t="shared" ref="C19:C31" si="0">B19/B$15*1000*B$14</f>
        <v>0</v>
      </c>
      <c r="D19" s="96"/>
      <c r="E19" s="97">
        <f t="shared" ref="E19:E31" si="1">D19/D$15*1000*D$14</f>
        <v>0</v>
      </c>
      <c r="F19" s="96"/>
      <c r="G19" s="154">
        <v>450</v>
      </c>
      <c r="H19" s="62">
        <f>LARGE((C19,E19,G19),1)</f>
        <v>450</v>
      </c>
      <c r="I19" s="63">
        <v>3</v>
      </c>
      <c r="L19" s="148">
        <v>7</v>
      </c>
      <c r="M19" s="148" t="s">
        <v>156</v>
      </c>
    </row>
    <row r="20" spans="1:13" ht="15" x14ac:dyDescent="0.2">
      <c r="A20" s="64" t="s">
        <v>86</v>
      </c>
      <c r="B20" s="96"/>
      <c r="C20" s="97">
        <f>B20/B$15*1000*B$14</f>
        <v>0</v>
      </c>
      <c r="D20" s="96"/>
      <c r="E20" s="97">
        <f>D20/D$15*1000*D$14</f>
        <v>0</v>
      </c>
      <c r="F20" s="96"/>
      <c r="G20" s="153">
        <v>425</v>
      </c>
      <c r="H20" s="62">
        <f>LARGE((C20,E20,G20),1)</f>
        <v>425</v>
      </c>
      <c r="I20" s="63">
        <v>4</v>
      </c>
      <c r="L20" s="148">
        <v>8</v>
      </c>
      <c r="M20" s="149" t="s">
        <v>157</v>
      </c>
    </row>
    <row r="21" spans="1:13" ht="15" x14ac:dyDescent="0.2">
      <c r="A21" s="65" t="s">
        <v>79</v>
      </c>
      <c r="B21" s="96"/>
      <c r="C21" s="97">
        <f t="shared" si="0"/>
        <v>0</v>
      </c>
      <c r="D21" s="96"/>
      <c r="E21" s="97">
        <f>D21/D$15*1000*D$14</f>
        <v>0</v>
      </c>
      <c r="F21" s="96"/>
      <c r="G21" s="153">
        <v>400</v>
      </c>
      <c r="H21" s="62">
        <f>LARGE((C21,E21,G21),1)</f>
        <v>400</v>
      </c>
      <c r="I21" s="63">
        <v>5</v>
      </c>
      <c r="L21" s="148">
        <v>9</v>
      </c>
      <c r="M21" s="149" t="s">
        <v>158</v>
      </c>
    </row>
    <row r="22" spans="1:13" ht="15" x14ac:dyDescent="0.2">
      <c r="A22" s="64" t="s">
        <v>76</v>
      </c>
      <c r="B22" s="96"/>
      <c r="C22" s="97">
        <f t="shared" si="0"/>
        <v>0</v>
      </c>
      <c r="D22" s="96"/>
      <c r="E22" s="97">
        <f t="shared" si="1"/>
        <v>0</v>
      </c>
      <c r="F22" s="96"/>
      <c r="G22" s="153">
        <v>325</v>
      </c>
      <c r="H22" s="62">
        <f>LARGE((C22,E22,G22),1)</f>
        <v>325</v>
      </c>
      <c r="I22" s="63">
        <v>6</v>
      </c>
      <c r="L22" s="148">
        <v>10</v>
      </c>
      <c r="M22" s="149" t="s">
        <v>159</v>
      </c>
    </row>
    <row r="23" spans="1:13" ht="15" x14ac:dyDescent="0.2">
      <c r="A23" s="64" t="s">
        <v>78</v>
      </c>
      <c r="B23" s="96"/>
      <c r="C23" s="97">
        <f t="shared" si="0"/>
        <v>0</v>
      </c>
      <c r="D23" s="96"/>
      <c r="E23" s="97">
        <f t="shared" si="1"/>
        <v>0</v>
      </c>
      <c r="F23" s="96"/>
      <c r="G23" s="153">
        <v>300</v>
      </c>
      <c r="H23" s="62">
        <f>LARGE((C23,E23,G23),1)</f>
        <v>300</v>
      </c>
      <c r="I23" s="63">
        <v>7</v>
      </c>
      <c r="L23" s="148">
        <v>12</v>
      </c>
      <c r="M23" s="148" t="s">
        <v>160</v>
      </c>
    </row>
    <row r="24" spans="1:13" ht="15" x14ac:dyDescent="0.2">
      <c r="A24" s="64" t="s">
        <v>82</v>
      </c>
      <c r="B24" s="96"/>
      <c r="C24" s="97">
        <f t="shared" si="0"/>
        <v>0</v>
      </c>
      <c r="D24" s="96"/>
      <c r="E24" s="97">
        <f t="shared" si="1"/>
        <v>0</v>
      </c>
      <c r="F24" s="96"/>
      <c r="G24" s="153">
        <v>225</v>
      </c>
      <c r="H24" s="62">
        <f>LARGE((C24,E24,G24),1)</f>
        <v>225</v>
      </c>
      <c r="I24" s="63">
        <v>8</v>
      </c>
      <c r="L24" s="148">
        <v>13</v>
      </c>
      <c r="M24" s="148" t="s">
        <v>161</v>
      </c>
    </row>
    <row r="25" spans="1:13" ht="15" x14ac:dyDescent="0.2">
      <c r="A25" s="64" t="s">
        <v>80</v>
      </c>
      <c r="B25" s="96"/>
      <c r="C25" s="97">
        <f t="shared" si="0"/>
        <v>0</v>
      </c>
      <c r="D25" s="96"/>
      <c r="E25" s="97">
        <f t="shared" si="1"/>
        <v>0</v>
      </c>
      <c r="F25" s="96"/>
      <c r="G25" s="153">
        <v>200</v>
      </c>
      <c r="H25" s="62">
        <f>LARGE((C25,E25,G25),1)</f>
        <v>200</v>
      </c>
      <c r="I25" s="63">
        <v>9</v>
      </c>
      <c r="L25" s="148" t="s">
        <v>115</v>
      </c>
      <c r="M25" s="148" t="s">
        <v>162</v>
      </c>
    </row>
    <row r="26" spans="1:13" ht="15" x14ac:dyDescent="0.2">
      <c r="A26" s="64" t="s">
        <v>85</v>
      </c>
      <c r="B26" s="96"/>
      <c r="C26" s="97">
        <f t="shared" si="0"/>
        <v>0</v>
      </c>
      <c r="D26" s="96"/>
      <c r="E26" s="97">
        <f t="shared" si="1"/>
        <v>0</v>
      </c>
      <c r="F26" s="96"/>
      <c r="G26" s="153">
        <v>200</v>
      </c>
      <c r="H26" s="62">
        <f>LARGE((C26,E26,G26),1)</f>
        <v>200</v>
      </c>
      <c r="I26" s="63">
        <v>10</v>
      </c>
      <c r="L26" s="148" t="s">
        <v>115</v>
      </c>
      <c r="M26" s="148" t="s">
        <v>163</v>
      </c>
    </row>
    <row r="27" spans="1:13" x14ac:dyDescent="0.15">
      <c r="A27" s="64" t="s">
        <v>84</v>
      </c>
      <c r="B27" s="96"/>
      <c r="C27" s="97">
        <f t="shared" si="0"/>
        <v>0</v>
      </c>
      <c r="D27" s="96"/>
      <c r="E27" s="97">
        <f t="shared" si="1"/>
        <v>0</v>
      </c>
      <c r="F27" s="96"/>
      <c r="G27" s="153">
        <v>125</v>
      </c>
      <c r="H27" s="62">
        <f>LARGE((C27,E27,G27),1)</f>
        <v>125</v>
      </c>
      <c r="I27" s="63">
        <v>11</v>
      </c>
    </row>
    <row r="28" spans="1:13" x14ac:dyDescent="0.15">
      <c r="A28" s="64" t="s">
        <v>135</v>
      </c>
      <c r="B28" s="96"/>
      <c r="C28" s="97">
        <f t="shared" si="0"/>
        <v>0</v>
      </c>
      <c r="D28" s="96"/>
      <c r="E28" s="97">
        <f t="shared" si="1"/>
        <v>0</v>
      </c>
      <c r="F28" s="96"/>
      <c r="G28" s="153">
        <v>125</v>
      </c>
      <c r="H28" s="62">
        <f>LARGE((C28,E28,G28),1)</f>
        <v>125</v>
      </c>
      <c r="I28" s="63">
        <v>12</v>
      </c>
    </row>
    <row r="29" spans="1:13" x14ac:dyDescent="0.15">
      <c r="A29" s="64"/>
      <c r="B29" s="96"/>
      <c r="C29" s="97">
        <f t="shared" si="0"/>
        <v>0</v>
      </c>
      <c r="D29" s="96"/>
      <c r="E29" s="97">
        <f t="shared" si="1"/>
        <v>0</v>
      </c>
      <c r="F29" s="96"/>
      <c r="G29" s="153">
        <v>100</v>
      </c>
      <c r="H29" s="62">
        <f>LARGE((C29,E29,G29),1)</f>
        <v>100</v>
      </c>
      <c r="I29" s="63">
        <v>13</v>
      </c>
    </row>
    <row r="30" spans="1:13" x14ac:dyDescent="0.15">
      <c r="A30" s="64"/>
      <c r="B30" s="96"/>
      <c r="C30" s="97">
        <f t="shared" si="0"/>
        <v>0</v>
      </c>
      <c r="D30" s="96"/>
      <c r="E30" s="97">
        <f t="shared" si="1"/>
        <v>0</v>
      </c>
      <c r="F30" s="96"/>
      <c r="G30" s="153"/>
      <c r="H30" s="62">
        <f>LARGE((C30,E30,G30),1)</f>
        <v>0</v>
      </c>
      <c r="I30" s="63" t="s">
        <v>115</v>
      </c>
    </row>
    <row r="31" spans="1:13" x14ac:dyDescent="0.15">
      <c r="A31" s="64"/>
      <c r="B31" s="96"/>
      <c r="C31" s="97">
        <f t="shared" si="0"/>
        <v>0</v>
      </c>
      <c r="D31" s="96"/>
      <c r="E31" s="97">
        <f t="shared" si="1"/>
        <v>0</v>
      </c>
      <c r="F31" s="96"/>
      <c r="G31" s="153"/>
      <c r="H31" s="62">
        <f>LARGE((C31,E31,G31),1)</f>
        <v>0</v>
      </c>
      <c r="I31" s="63" t="s">
        <v>115</v>
      </c>
    </row>
    <row r="32" spans="1:13" x14ac:dyDescent="0.15">
      <c r="C32"/>
    </row>
  </sheetData>
  <mergeCells count="5">
    <mergeCell ref="A1:A7"/>
    <mergeCell ref="B2:F2"/>
    <mergeCell ref="B4:F4"/>
    <mergeCell ref="B6:C6"/>
    <mergeCell ref="B10:C10"/>
  </mergeCells>
  <conditionalFormatting sqref="A30">
    <cfRule type="duplicateValues" dxfId="22" priority="3"/>
    <cfRule type="duplicateValues" dxfId="21" priority="4"/>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1DB28-63A0-3341-A167-9A0B08D31739}">
  <dimension ref="A1:I32"/>
  <sheetViews>
    <sheetView workbookViewId="0">
      <selection activeCell="K27" sqref="K27"/>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10"/>
      <c r="B1" s="56"/>
      <c r="C1" s="56"/>
      <c r="D1" s="56"/>
      <c r="E1" s="56"/>
      <c r="F1" s="56"/>
      <c r="G1" s="56"/>
      <c r="H1" s="56"/>
      <c r="I1" s="32"/>
    </row>
    <row r="2" spans="1:9" ht="15" customHeight="1" x14ac:dyDescent="0.15">
      <c r="A2" s="210"/>
      <c r="B2" s="212" t="s">
        <v>37</v>
      </c>
      <c r="C2" s="212"/>
      <c r="D2" s="212"/>
      <c r="E2" s="212"/>
      <c r="F2" s="212"/>
      <c r="G2" s="56"/>
      <c r="H2" s="56"/>
      <c r="I2" s="32"/>
    </row>
    <row r="3" spans="1:9" ht="15" customHeight="1" x14ac:dyDescent="0.15">
      <c r="A3" s="210"/>
      <c r="B3" s="56"/>
      <c r="C3" s="56"/>
      <c r="D3" s="56"/>
      <c r="E3" s="56"/>
      <c r="F3" s="56"/>
      <c r="G3" s="56"/>
      <c r="H3" s="56"/>
      <c r="I3" s="32"/>
    </row>
    <row r="4" spans="1:9" ht="15" customHeight="1" x14ac:dyDescent="0.15">
      <c r="A4" s="210"/>
      <c r="B4" s="212" t="s">
        <v>32</v>
      </c>
      <c r="C4" s="212"/>
      <c r="D4" s="212"/>
      <c r="E4" s="212"/>
      <c r="F4" s="212"/>
      <c r="G4" s="56"/>
      <c r="H4" s="56"/>
      <c r="I4" s="32"/>
    </row>
    <row r="5" spans="1:9" ht="15" customHeight="1" x14ac:dyDescent="0.15">
      <c r="A5" s="210"/>
      <c r="B5" s="56"/>
      <c r="C5" s="56"/>
      <c r="D5" s="56"/>
      <c r="E5" s="56"/>
      <c r="F5" s="56"/>
      <c r="G5" s="56"/>
      <c r="H5" s="56"/>
      <c r="I5" s="32"/>
    </row>
    <row r="6" spans="1:9" ht="15" customHeight="1" x14ac:dyDescent="0.15">
      <c r="A6" s="210"/>
      <c r="B6" s="211"/>
      <c r="C6" s="211"/>
      <c r="D6" s="56"/>
      <c r="E6" s="56"/>
      <c r="F6" s="56"/>
      <c r="G6" s="56"/>
      <c r="H6" s="56"/>
      <c r="I6" s="32"/>
    </row>
    <row r="7" spans="1:9" ht="15" customHeight="1" x14ac:dyDescent="0.15">
      <c r="A7" s="210"/>
      <c r="B7" s="56"/>
      <c r="C7" s="56"/>
      <c r="D7" s="56"/>
      <c r="E7" s="56"/>
      <c r="F7" s="56"/>
      <c r="G7" s="56"/>
      <c r="H7" s="56"/>
      <c r="I7" s="32"/>
    </row>
    <row r="8" spans="1:9" ht="15" customHeight="1" x14ac:dyDescent="0.15">
      <c r="A8" s="33" t="s">
        <v>10</v>
      </c>
      <c r="B8" s="34" t="s">
        <v>67</v>
      </c>
      <c r="C8" s="34"/>
      <c r="D8" s="34"/>
      <c r="E8" s="34"/>
      <c r="F8" s="55"/>
      <c r="G8" s="55"/>
      <c r="H8" s="55"/>
      <c r="I8" s="32"/>
    </row>
    <row r="9" spans="1:9" ht="15" customHeight="1" x14ac:dyDescent="0.15">
      <c r="A9" s="33" t="s">
        <v>0</v>
      </c>
      <c r="B9" s="34" t="s">
        <v>177</v>
      </c>
      <c r="C9" s="34"/>
      <c r="D9" s="34"/>
      <c r="E9" s="34"/>
      <c r="F9" s="55"/>
      <c r="G9" s="55"/>
      <c r="H9" s="55"/>
      <c r="I9" s="32"/>
    </row>
    <row r="10" spans="1:9" ht="15" customHeight="1" x14ac:dyDescent="0.15">
      <c r="A10" s="33" t="s">
        <v>12</v>
      </c>
      <c r="B10" s="213">
        <v>43526</v>
      </c>
      <c r="C10" s="213"/>
      <c r="D10" s="35"/>
      <c r="E10" s="35"/>
      <c r="F10" s="36"/>
      <c r="G10" s="36"/>
      <c r="H10" s="36"/>
      <c r="I10" s="32"/>
    </row>
    <row r="11" spans="1:9" ht="15" customHeight="1" x14ac:dyDescent="0.15">
      <c r="A11" s="33" t="s">
        <v>31</v>
      </c>
      <c r="B11" s="34" t="s">
        <v>39</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39" t="s">
        <v>69</v>
      </c>
      <c r="E13" s="38"/>
      <c r="F13" s="39" t="s">
        <v>70</v>
      </c>
      <c r="G13" s="38"/>
      <c r="H13" s="40"/>
      <c r="I13" s="41" t="s">
        <v>22</v>
      </c>
    </row>
    <row r="14" spans="1:9" ht="15" customHeight="1" x14ac:dyDescent="0.15">
      <c r="A14" s="55" t="s">
        <v>14</v>
      </c>
      <c r="B14" s="42">
        <v>1.25</v>
      </c>
      <c r="C14" s="43"/>
      <c r="D14" s="76">
        <v>1.2749999999999999</v>
      </c>
      <c r="E14" s="43"/>
      <c r="F14" s="44">
        <v>1.3</v>
      </c>
      <c r="G14" s="43"/>
      <c r="H14" s="45" t="s">
        <v>16</v>
      </c>
      <c r="I14" s="46" t="s">
        <v>23</v>
      </c>
    </row>
    <row r="15" spans="1:9" ht="15" customHeight="1" x14ac:dyDescent="0.15">
      <c r="A15" s="55" t="s">
        <v>13</v>
      </c>
      <c r="B15" s="47">
        <v>69.52</v>
      </c>
      <c r="C15" s="48"/>
      <c r="D15" s="47">
        <v>75.38</v>
      </c>
      <c r="E15" s="48"/>
      <c r="F15" s="49">
        <v>76.2</v>
      </c>
      <c r="G15" s="48"/>
      <c r="H15" s="45" t="s">
        <v>17</v>
      </c>
      <c r="I15" s="46" t="s">
        <v>24</v>
      </c>
    </row>
    <row r="16" spans="1:9" ht="15" customHeight="1" x14ac:dyDescent="0.15">
      <c r="A16" s="55"/>
      <c r="B16" s="50" t="s">
        <v>4</v>
      </c>
      <c r="C16" s="51" t="s">
        <v>3</v>
      </c>
      <c r="D16" s="51" t="s">
        <v>4</v>
      </c>
      <c r="E16" s="51" t="s">
        <v>3</v>
      </c>
      <c r="F16" s="51" t="s">
        <v>4</v>
      </c>
      <c r="G16" s="51" t="s">
        <v>3</v>
      </c>
      <c r="H16" s="52" t="s">
        <v>3</v>
      </c>
      <c r="I16" s="53">
        <v>38</v>
      </c>
    </row>
    <row r="17" spans="1:9" ht="15" customHeight="1" x14ac:dyDescent="0.15">
      <c r="A17" s="64" t="s">
        <v>44</v>
      </c>
      <c r="B17" s="66">
        <v>42.86</v>
      </c>
      <c r="C17" s="67">
        <f>B17/B$15*1000*B$14</f>
        <v>770.64154200230155</v>
      </c>
      <c r="D17" s="66">
        <v>0</v>
      </c>
      <c r="E17" s="67">
        <f>D17/D$15*1000*D$14</f>
        <v>0</v>
      </c>
      <c r="F17" s="66">
        <v>0</v>
      </c>
      <c r="G17" s="67">
        <f>F17/F$15*1000*F$14</f>
        <v>0</v>
      </c>
      <c r="H17" s="62">
        <f>LARGE((C17,E17,G17),1)</f>
        <v>770.64154200230155</v>
      </c>
      <c r="I17" s="63">
        <v>26</v>
      </c>
    </row>
    <row r="18" spans="1:9" ht="15" customHeight="1" x14ac:dyDescent="0.15">
      <c r="A18" s="64" t="s">
        <v>45</v>
      </c>
      <c r="B18" s="66">
        <v>42.07</v>
      </c>
      <c r="C18" s="67">
        <f t="shared" ref="C18:C20" si="0">B18/B$15*1000*B$14</f>
        <v>756.43699654775605</v>
      </c>
      <c r="D18" s="66">
        <v>0</v>
      </c>
      <c r="E18" s="67">
        <f>D18/D$15*1000*D$14</f>
        <v>0</v>
      </c>
      <c r="F18" s="66">
        <v>0</v>
      </c>
      <c r="G18" s="67">
        <f>F18/F$15*1000*F$14</f>
        <v>0</v>
      </c>
      <c r="H18" s="62">
        <f>LARGE((C18,E18,G18),1)</f>
        <v>756.43699654775605</v>
      </c>
      <c r="I18" s="63">
        <v>28</v>
      </c>
    </row>
    <row r="19" spans="1:9" x14ac:dyDescent="0.15">
      <c r="A19" s="64" t="s">
        <v>49</v>
      </c>
      <c r="B19" s="66">
        <v>35.659999999999997</v>
      </c>
      <c r="C19" s="67">
        <f t="shared" si="0"/>
        <v>641.18239355581125</v>
      </c>
      <c r="D19" s="66">
        <v>0</v>
      </c>
      <c r="E19" s="67">
        <f t="shared" ref="E19:E20" si="1">D19/D$15*1000*D$14</f>
        <v>0</v>
      </c>
      <c r="F19" s="66">
        <v>0</v>
      </c>
      <c r="G19" s="67">
        <f>F19/F$15*1000*F$14</f>
        <v>0</v>
      </c>
      <c r="H19" s="62">
        <f>LARGE((C19,E19,G19),1)</f>
        <v>641.18239355581125</v>
      </c>
      <c r="I19" s="63">
        <v>31</v>
      </c>
    </row>
    <row r="20" spans="1:9" x14ac:dyDescent="0.15">
      <c r="A20" s="64" t="s">
        <v>46</v>
      </c>
      <c r="B20" s="66">
        <v>11.08</v>
      </c>
      <c r="C20" s="67">
        <f t="shared" si="0"/>
        <v>199.22324510932106</v>
      </c>
      <c r="D20" s="66">
        <v>0</v>
      </c>
      <c r="E20" s="67">
        <f t="shared" si="1"/>
        <v>0</v>
      </c>
      <c r="F20" s="66">
        <v>0</v>
      </c>
      <c r="G20" s="67">
        <f>F20/F$15*1000*F$14</f>
        <v>0</v>
      </c>
      <c r="H20" s="62">
        <f>LARGE((C20,E20,G20),1)</f>
        <v>199.22324510932106</v>
      </c>
      <c r="I20" s="63">
        <v>37</v>
      </c>
    </row>
    <row r="21" spans="1:9" x14ac:dyDescent="0.15">
      <c r="A21" s="64"/>
      <c r="B21" s="66"/>
      <c r="C21" s="67"/>
      <c r="D21" s="66"/>
      <c r="E21" s="67"/>
      <c r="F21" s="66"/>
      <c r="G21" s="67"/>
      <c r="H21" s="62"/>
      <c r="I21" s="63"/>
    </row>
    <row r="22" spans="1:9" x14ac:dyDescent="0.15">
      <c r="A22" s="64"/>
      <c r="B22" s="66"/>
      <c r="C22" s="67"/>
      <c r="D22" s="66"/>
      <c r="E22" s="67"/>
      <c r="F22" s="66"/>
      <c r="G22" s="67"/>
      <c r="H22" s="62"/>
      <c r="I22" s="63"/>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sheetData>
  <mergeCells count="5">
    <mergeCell ref="A1:A7"/>
    <mergeCell ref="B2:F2"/>
    <mergeCell ref="B4:F4"/>
    <mergeCell ref="B6:C6"/>
    <mergeCell ref="B10:C10"/>
  </mergeCells>
  <conditionalFormatting sqref="A22">
    <cfRule type="duplicateValues" dxfId="20" priority="1"/>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207F5-D8EC-524B-9EC1-D832DFB54CFA}">
  <dimension ref="A1:J32"/>
  <sheetViews>
    <sheetView workbookViewId="0">
      <selection sqref="A1:XFD1048576"/>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 min="10" max="10" width="20.83203125" customWidth="1"/>
  </cols>
  <sheetData>
    <row r="1" spans="1:9" ht="15" customHeight="1" x14ac:dyDescent="0.15">
      <c r="A1" s="210"/>
      <c r="B1" s="56"/>
      <c r="C1" s="56"/>
      <c r="D1" s="56"/>
      <c r="E1" s="56"/>
      <c r="F1" s="56"/>
      <c r="G1" s="56"/>
      <c r="H1" s="56"/>
      <c r="I1" s="32"/>
    </row>
    <row r="2" spans="1:9" ht="15" customHeight="1" x14ac:dyDescent="0.15">
      <c r="A2" s="210"/>
      <c r="B2" s="212" t="s">
        <v>37</v>
      </c>
      <c r="C2" s="212"/>
      <c r="D2" s="212"/>
      <c r="E2" s="212"/>
      <c r="F2" s="212"/>
      <c r="G2" s="56"/>
      <c r="H2" s="56"/>
      <c r="I2" s="32"/>
    </row>
    <row r="3" spans="1:9" ht="15" customHeight="1" x14ac:dyDescent="0.15">
      <c r="A3" s="210"/>
      <c r="B3" s="56"/>
      <c r="C3" s="56"/>
      <c r="D3" s="56"/>
      <c r="E3" s="56"/>
      <c r="F3" s="56"/>
      <c r="G3" s="56"/>
      <c r="H3" s="56"/>
      <c r="I3" s="32"/>
    </row>
    <row r="4" spans="1:9" ht="15" customHeight="1" x14ac:dyDescent="0.15">
      <c r="A4" s="210"/>
      <c r="B4" s="212" t="s">
        <v>32</v>
      </c>
      <c r="C4" s="212"/>
      <c r="D4" s="212"/>
      <c r="E4" s="212"/>
      <c r="F4" s="212"/>
      <c r="G4" s="56"/>
      <c r="H4" s="56"/>
      <c r="I4" s="32"/>
    </row>
    <row r="5" spans="1:9" ht="15" customHeight="1" x14ac:dyDescent="0.15">
      <c r="A5" s="210"/>
      <c r="B5" s="56"/>
      <c r="C5" s="56"/>
      <c r="D5" s="56"/>
      <c r="E5" s="56"/>
      <c r="F5" s="56"/>
      <c r="G5" s="56"/>
      <c r="H5" s="56"/>
      <c r="I5" s="32"/>
    </row>
    <row r="6" spans="1:9" ht="15" customHeight="1" x14ac:dyDescent="0.15">
      <c r="A6" s="210"/>
      <c r="B6" s="211"/>
      <c r="C6" s="211"/>
      <c r="D6" s="56"/>
      <c r="E6" s="56"/>
      <c r="F6" s="56"/>
      <c r="G6" s="56"/>
      <c r="H6" s="56"/>
      <c r="I6" s="32"/>
    </row>
    <row r="7" spans="1:9" ht="15" customHeight="1" x14ac:dyDescent="0.15">
      <c r="A7" s="210"/>
      <c r="B7" s="56"/>
      <c r="C7" s="56"/>
      <c r="D7" s="56"/>
      <c r="E7" s="56"/>
      <c r="F7" s="56"/>
      <c r="G7" s="56"/>
      <c r="H7" s="56"/>
      <c r="I7" s="32"/>
    </row>
    <row r="8" spans="1:9" ht="15" customHeight="1" x14ac:dyDescent="0.15">
      <c r="A8" s="33" t="s">
        <v>10</v>
      </c>
      <c r="B8" s="34" t="s">
        <v>67</v>
      </c>
      <c r="C8" s="34"/>
      <c r="D8" s="34"/>
      <c r="E8" s="34"/>
      <c r="F8" s="55"/>
      <c r="G8" s="55"/>
      <c r="H8" s="55"/>
      <c r="I8" s="32"/>
    </row>
    <row r="9" spans="1:9" ht="15" customHeight="1" x14ac:dyDescent="0.15">
      <c r="A9" s="33" t="s">
        <v>0</v>
      </c>
      <c r="B9" s="34" t="s">
        <v>177</v>
      </c>
      <c r="C9" s="34"/>
      <c r="D9" s="34"/>
      <c r="E9" s="34"/>
      <c r="F9" s="55"/>
      <c r="G9" s="55"/>
      <c r="H9" s="55"/>
      <c r="I9" s="32"/>
    </row>
    <row r="10" spans="1:9" ht="15" customHeight="1" x14ac:dyDescent="0.15">
      <c r="A10" s="33" t="s">
        <v>12</v>
      </c>
      <c r="B10" s="213">
        <v>43526</v>
      </c>
      <c r="C10" s="213"/>
      <c r="D10" s="35"/>
      <c r="E10" s="35"/>
      <c r="F10" s="36"/>
      <c r="G10" s="36"/>
      <c r="H10" s="36"/>
      <c r="I10" s="32"/>
    </row>
    <row r="11" spans="1:9" ht="15" customHeight="1" x14ac:dyDescent="0.15">
      <c r="A11" s="33" t="s">
        <v>31</v>
      </c>
      <c r="B11" s="34" t="s">
        <v>71</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39" t="s">
        <v>69</v>
      </c>
      <c r="E13" s="38"/>
      <c r="F13" s="39" t="s">
        <v>117</v>
      </c>
      <c r="G13" s="38"/>
      <c r="H13" s="40"/>
      <c r="I13" s="41" t="s">
        <v>22</v>
      </c>
    </row>
    <row r="14" spans="1:9" ht="15" customHeight="1" x14ac:dyDescent="0.15">
      <c r="A14" s="55" t="s">
        <v>14</v>
      </c>
      <c r="B14" s="42">
        <v>1.25</v>
      </c>
      <c r="C14" s="43"/>
      <c r="D14" s="76">
        <v>1.2749999999999999</v>
      </c>
      <c r="E14" s="43"/>
      <c r="F14" s="44">
        <v>1.3</v>
      </c>
      <c r="G14" s="43"/>
      <c r="H14" s="45" t="s">
        <v>16</v>
      </c>
      <c r="I14" s="46" t="s">
        <v>23</v>
      </c>
    </row>
    <row r="15" spans="1:9" ht="15" customHeight="1" x14ac:dyDescent="0.15">
      <c r="A15" s="55" t="s">
        <v>13</v>
      </c>
      <c r="B15" s="47">
        <v>30</v>
      </c>
      <c r="C15" s="48"/>
      <c r="D15" s="47">
        <v>30</v>
      </c>
      <c r="E15" s="48"/>
      <c r="F15" s="49">
        <v>30</v>
      </c>
      <c r="G15" s="48"/>
      <c r="H15" s="45" t="s">
        <v>17</v>
      </c>
      <c r="I15" s="46" t="s">
        <v>24</v>
      </c>
    </row>
    <row r="16" spans="1:9" ht="15" customHeight="1" x14ac:dyDescent="0.15">
      <c r="A16" s="55"/>
      <c r="B16" s="50" t="s">
        <v>4</v>
      </c>
      <c r="C16" s="51" t="s">
        <v>3</v>
      </c>
      <c r="D16" s="51" t="s">
        <v>4</v>
      </c>
      <c r="E16" s="51" t="s">
        <v>3</v>
      </c>
      <c r="F16" s="51" t="s">
        <v>4</v>
      </c>
      <c r="G16" s="51" t="s">
        <v>3</v>
      </c>
      <c r="H16" s="52" t="s">
        <v>3</v>
      </c>
      <c r="I16" s="53">
        <v>37</v>
      </c>
    </row>
    <row r="17" spans="1:10" ht="15" customHeight="1" x14ac:dyDescent="0.15">
      <c r="A17" s="64" t="s">
        <v>44</v>
      </c>
      <c r="B17" s="66">
        <v>12.48</v>
      </c>
      <c r="C17" s="67">
        <f>B17/B$15*1000*B$14</f>
        <v>520.00000000000011</v>
      </c>
      <c r="D17" s="66"/>
      <c r="E17" s="67">
        <f>D17/D$15*1000*D$14</f>
        <v>0</v>
      </c>
      <c r="F17" s="66"/>
      <c r="G17" s="67">
        <f>F17/F$15*1000*F$14</f>
        <v>0</v>
      </c>
      <c r="H17" s="62">
        <f>LARGE((C17,E17,G17),1)</f>
        <v>520.00000000000011</v>
      </c>
      <c r="I17" s="63">
        <v>22</v>
      </c>
    </row>
    <row r="18" spans="1:10" ht="15" customHeight="1" x14ac:dyDescent="0.15">
      <c r="A18" s="64" t="s">
        <v>45</v>
      </c>
      <c r="B18" s="162">
        <v>12.48</v>
      </c>
      <c r="C18" s="67">
        <f>B18/B$15*1000*B$14</f>
        <v>520.00000000000011</v>
      </c>
      <c r="D18" s="66"/>
      <c r="E18" s="67">
        <f t="shared" ref="E18:E20" si="0">D18/D$15*1000*D$14</f>
        <v>0</v>
      </c>
      <c r="F18" s="66"/>
      <c r="G18" s="67">
        <f t="shared" ref="G18:G20" si="1">F18/F$15*1000*F$14</f>
        <v>0</v>
      </c>
      <c r="H18" s="153">
        <f>LARGE((C18,E18,G18),1)</f>
        <v>520.00000000000011</v>
      </c>
      <c r="I18" s="63">
        <v>28</v>
      </c>
      <c r="J18" s="86" t="s">
        <v>178</v>
      </c>
    </row>
    <row r="19" spans="1:10" x14ac:dyDescent="0.15">
      <c r="A19" s="64" t="s">
        <v>49</v>
      </c>
      <c r="B19" s="66">
        <v>2</v>
      </c>
      <c r="C19" s="67">
        <f t="shared" ref="C19:C20" si="2">B19/B$15*1000*B$14</f>
        <v>83.333333333333343</v>
      </c>
      <c r="D19" s="66"/>
      <c r="E19" s="67">
        <f t="shared" si="0"/>
        <v>0</v>
      </c>
      <c r="F19" s="66"/>
      <c r="G19" s="67">
        <f t="shared" si="1"/>
        <v>0</v>
      </c>
      <c r="H19" s="62">
        <f>LARGE((C19,E19,G19),1)</f>
        <v>83.333333333333343</v>
      </c>
      <c r="I19" s="63">
        <v>33</v>
      </c>
    </row>
    <row r="20" spans="1:10" x14ac:dyDescent="0.15">
      <c r="A20" s="64" t="s">
        <v>46</v>
      </c>
      <c r="B20" s="66">
        <v>2</v>
      </c>
      <c r="C20" s="67">
        <f t="shared" si="2"/>
        <v>83.333333333333343</v>
      </c>
      <c r="D20" s="66"/>
      <c r="E20" s="67">
        <f t="shared" si="0"/>
        <v>0</v>
      </c>
      <c r="F20" s="66"/>
      <c r="G20" s="67">
        <f t="shared" si="1"/>
        <v>0</v>
      </c>
      <c r="H20" s="62">
        <f>LARGE((C20,E20,G20),1)</f>
        <v>83.333333333333343</v>
      </c>
      <c r="I20" s="63">
        <v>36</v>
      </c>
    </row>
    <row r="21" spans="1:10" x14ac:dyDescent="0.15">
      <c r="A21" s="64"/>
      <c r="B21" s="66"/>
      <c r="C21" s="67"/>
      <c r="D21" s="66"/>
      <c r="E21" s="67"/>
      <c r="F21" s="66"/>
      <c r="G21" s="67"/>
      <c r="H21" s="62"/>
      <c r="I21" s="63"/>
    </row>
    <row r="22" spans="1:10" x14ac:dyDescent="0.15">
      <c r="A22" s="64"/>
      <c r="B22" s="66"/>
      <c r="C22" s="67"/>
      <c r="D22" s="66"/>
      <c r="E22" s="67"/>
      <c r="F22" s="66"/>
      <c r="G22" s="67"/>
      <c r="H22" s="62"/>
      <c r="I22" s="63"/>
    </row>
    <row r="23" spans="1:10" x14ac:dyDescent="0.15">
      <c r="B23" s="178"/>
      <c r="C23"/>
    </row>
    <row r="24" spans="1:10" x14ac:dyDescent="0.15">
      <c r="C24"/>
    </row>
    <row r="25" spans="1:10" x14ac:dyDescent="0.15">
      <c r="C25"/>
    </row>
    <row r="26" spans="1:10" x14ac:dyDescent="0.15">
      <c r="C26"/>
    </row>
    <row r="27" spans="1:10" x14ac:dyDescent="0.15">
      <c r="C27"/>
    </row>
    <row r="28" spans="1:10" x14ac:dyDescent="0.15">
      <c r="C28"/>
    </row>
    <row r="29" spans="1:10" x14ac:dyDescent="0.15">
      <c r="C29"/>
    </row>
    <row r="30" spans="1:10" x14ac:dyDescent="0.15">
      <c r="C30"/>
    </row>
    <row r="31" spans="1:10" x14ac:dyDescent="0.15">
      <c r="C31"/>
    </row>
    <row r="32" spans="1:10" x14ac:dyDescent="0.15">
      <c r="C32"/>
    </row>
  </sheetData>
  <mergeCells count="5">
    <mergeCell ref="A1:A7"/>
    <mergeCell ref="B2:F2"/>
    <mergeCell ref="B4:F4"/>
    <mergeCell ref="B6:C6"/>
    <mergeCell ref="B10:C10"/>
  </mergeCells>
  <conditionalFormatting sqref="A22">
    <cfRule type="duplicateValues" dxfId="19" priority="1"/>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7B2D6-FE5F-9340-8433-0B1FB85DCF90}">
  <dimension ref="A1:I32"/>
  <sheetViews>
    <sheetView workbookViewId="0">
      <selection sqref="A1:XFD1048576"/>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10"/>
      <c r="B1" s="56"/>
      <c r="C1" s="56"/>
      <c r="D1" s="56"/>
      <c r="E1" s="56"/>
      <c r="F1" s="56"/>
      <c r="G1" s="56"/>
      <c r="H1" s="56"/>
      <c r="I1" s="32"/>
    </row>
    <row r="2" spans="1:9" ht="15" customHeight="1" x14ac:dyDescent="0.15">
      <c r="A2" s="210"/>
      <c r="B2" s="212" t="s">
        <v>37</v>
      </c>
      <c r="C2" s="212"/>
      <c r="D2" s="212"/>
      <c r="E2" s="212"/>
      <c r="F2" s="212"/>
      <c r="G2" s="56"/>
      <c r="H2" s="56"/>
      <c r="I2" s="32"/>
    </row>
    <row r="3" spans="1:9" ht="15" customHeight="1" x14ac:dyDescent="0.15">
      <c r="A3" s="210"/>
      <c r="B3" s="56"/>
      <c r="C3" s="56"/>
      <c r="D3" s="56"/>
      <c r="E3" s="56"/>
      <c r="F3" s="56"/>
      <c r="G3" s="56"/>
      <c r="H3" s="56"/>
      <c r="I3" s="32"/>
    </row>
    <row r="4" spans="1:9" ht="15" customHeight="1" x14ac:dyDescent="0.15">
      <c r="A4" s="210"/>
      <c r="B4" s="212" t="s">
        <v>32</v>
      </c>
      <c r="C4" s="212"/>
      <c r="D4" s="212"/>
      <c r="E4" s="212"/>
      <c r="F4" s="212"/>
      <c r="G4" s="56"/>
      <c r="H4" s="56"/>
      <c r="I4" s="32"/>
    </row>
    <row r="5" spans="1:9" ht="15" customHeight="1" x14ac:dyDescent="0.15">
      <c r="A5" s="210"/>
      <c r="B5" s="56"/>
      <c r="C5" s="56"/>
      <c r="D5" s="56"/>
      <c r="E5" s="56"/>
      <c r="F5" s="56"/>
      <c r="G5" s="56"/>
      <c r="H5" s="56"/>
      <c r="I5" s="32"/>
    </row>
    <row r="6" spans="1:9" ht="15" customHeight="1" x14ac:dyDescent="0.15">
      <c r="A6" s="210"/>
      <c r="B6" s="211"/>
      <c r="C6" s="211"/>
      <c r="D6" s="56"/>
      <c r="E6" s="56"/>
      <c r="F6" s="56"/>
      <c r="G6" s="56"/>
      <c r="H6" s="56"/>
      <c r="I6" s="32"/>
    </row>
    <row r="7" spans="1:9" ht="15" customHeight="1" x14ac:dyDescent="0.15">
      <c r="A7" s="210"/>
      <c r="B7" s="56"/>
      <c r="C7" s="56"/>
      <c r="D7" s="56"/>
      <c r="E7" s="56"/>
      <c r="F7" s="56"/>
      <c r="G7" s="56"/>
      <c r="H7" s="56"/>
      <c r="I7" s="32"/>
    </row>
    <row r="8" spans="1:9" ht="15" customHeight="1" x14ac:dyDescent="0.15">
      <c r="A8" s="33" t="s">
        <v>10</v>
      </c>
      <c r="B8" s="34" t="s">
        <v>67</v>
      </c>
      <c r="C8" s="34"/>
      <c r="D8" s="34"/>
      <c r="E8" s="34"/>
      <c r="F8" s="55"/>
      <c r="G8" s="55"/>
      <c r="H8" s="55"/>
      <c r="I8" s="32"/>
    </row>
    <row r="9" spans="1:9" ht="15" customHeight="1" x14ac:dyDescent="0.15">
      <c r="A9" s="33" t="s">
        <v>0</v>
      </c>
      <c r="B9" s="34" t="s">
        <v>179</v>
      </c>
      <c r="C9" s="34"/>
      <c r="D9" s="34"/>
      <c r="E9" s="34"/>
      <c r="F9" s="55"/>
      <c r="G9" s="55"/>
      <c r="H9" s="55"/>
      <c r="I9" s="32"/>
    </row>
    <row r="10" spans="1:9" ht="15" customHeight="1" x14ac:dyDescent="0.15">
      <c r="A10" s="33" t="s">
        <v>12</v>
      </c>
      <c r="B10" s="213">
        <v>43532</v>
      </c>
      <c r="C10" s="213"/>
      <c r="D10" s="35"/>
      <c r="E10" s="35"/>
      <c r="F10" s="36"/>
      <c r="G10" s="36"/>
      <c r="H10" s="36"/>
      <c r="I10" s="32"/>
    </row>
    <row r="11" spans="1:9" ht="15" customHeight="1" x14ac:dyDescent="0.15">
      <c r="A11" s="33" t="s">
        <v>31</v>
      </c>
      <c r="B11" s="34" t="s">
        <v>39</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39" t="s">
        <v>69</v>
      </c>
      <c r="E13" s="38"/>
      <c r="F13" s="39" t="s">
        <v>70</v>
      </c>
      <c r="G13" s="38"/>
      <c r="H13" s="40"/>
      <c r="I13" s="41" t="s">
        <v>22</v>
      </c>
    </row>
    <row r="14" spans="1:9" ht="15" customHeight="1" x14ac:dyDescent="0.15">
      <c r="A14" s="55" t="s">
        <v>14</v>
      </c>
      <c r="B14" s="42">
        <v>1.25</v>
      </c>
      <c r="C14" s="43"/>
      <c r="D14" s="76">
        <v>1.2749999999999999</v>
      </c>
      <c r="E14" s="43"/>
      <c r="F14" s="44">
        <v>1.3</v>
      </c>
      <c r="G14" s="43"/>
      <c r="H14" s="45" t="s">
        <v>16</v>
      </c>
      <c r="I14" s="46" t="s">
        <v>23</v>
      </c>
    </row>
    <row r="15" spans="1:9" ht="15" customHeight="1" x14ac:dyDescent="0.15">
      <c r="A15" s="55" t="s">
        <v>13</v>
      </c>
      <c r="B15" s="47">
        <v>76.819999999999993</v>
      </c>
      <c r="C15" s="48"/>
      <c r="D15" s="47">
        <v>82.34</v>
      </c>
      <c r="E15" s="48"/>
      <c r="F15" s="49">
        <v>80.34</v>
      </c>
      <c r="G15" s="48"/>
      <c r="H15" s="45" t="s">
        <v>17</v>
      </c>
      <c r="I15" s="46" t="s">
        <v>24</v>
      </c>
    </row>
    <row r="16" spans="1:9" ht="15" customHeight="1" x14ac:dyDescent="0.15">
      <c r="A16" s="55"/>
      <c r="B16" s="50" t="s">
        <v>4</v>
      </c>
      <c r="C16" s="51" t="s">
        <v>3</v>
      </c>
      <c r="D16" s="51" t="s">
        <v>4</v>
      </c>
      <c r="E16" s="51" t="s">
        <v>3</v>
      </c>
      <c r="F16" s="51" t="s">
        <v>4</v>
      </c>
      <c r="G16" s="51" t="s">
        <v>3</v>
      </c>
      <c r="H16" s="52" t="s">
        <v>3</v>
      </c>
      <c r="I16" s="53">
        <v>53</v>
      </c>
    </row>
    <row r="17" spans="1:9" ht="15" customHeight="1" x14ac:dyDescent="0.15">
      <c r="A17" s="64" t="s">
        <v>44</v>
      </c>
      <c r="B17" s="66">
        <v>52.81</v>
      </c>
      <c r="C17" s="67">
        <f>B17/B$15*1000*B$14</f>
        <v>859.31398073418393</v>
      </c>
      <c r="D17" s="66">
        <v>0</v>
      </c>
      <c r="E17" s="67">
        <f>D17/D$15*1000*D$14</f>
        <v>0</v>
      </c>
      <c r="F17" s="66">
        <v>0</v>
      </c>
      <c r="G17" s="67">
        <f>F17/F$15*1000*F$14</f>
        <v>0</v>
      </c>
      <c r="H17" s="62">
        <f>LARGE((C17,E17,G17),1)</f>
        <v>859.31398073418393</v>
      </c>
      <c r="I17" s="63">
        <v>33</v>
      </c>
    </row>
    <row r="18" spans="1:9" ht="15" customHeight="1" x14ac:dyDescent="0.15">
      <c r="A18" s="64" t="s">
        <v>45</v>
      </c>
      <c r="B18" s="66">
        <v>14.11</v>
      </c>
      <c r="C18" s="67">
        <f t="shared" ref="C18" si="0">B18/B$15*1000*B$14</f>
        <v>229.59515751106483</v>
      </c>
      <c r="D18" s="66">
        <v>0</v>
      </c>
      <c r="E18" s="67">
        <f>D18/D$15*1000*D$14</f>
        <v>0</v>
      </c>
      <c r="F18" s="66">
        <v>0</v>
      </c>
      <c r="G18" s="67">
        <f>F18/F$15*1000*F$14</f>
        <v>0</v>
      </c>
      <c r="H18" s="62">
        <f>LARGE((C18,E18,G18),1)</f>
        <v>229.59515751106483</v>
      </c>
      <c r="I18" s="63">
        <v>49</v>
      </c>
    </row>
    <row r="19" spans="1:9" x14ac:dyDescent="0.15">
      <c r="A19" s="64"/>
      <c r="B19" s="66"/>
      <c r="C19" s="67"/>
      <c r="D19" s="66"/>
      <c r="E19" s="67"/>
      <c r="F19" s="66"/>
      <c r="G19" s="67"/>
      <c r="H19" s="62"/>
      <c r="I19" s="63"/>
    </row>
    <row r="20" spans="1:9" x14ac:dyDescent="0.15">
      <c r="A20" s="64"/>
      <c r="B20" s="66"/>
      <c r="C20" s="67"/>
      <c r="D20" s="66"/>
      <c r="E20" s="67"/>
      <c r="F20" s="66"/>
      <c r="G20" s="67"/>
      <c r="H20" s="62"/>
      <c r="I20" s="63"/>
    </row>
    <row r="21" spans="1:9" x14ac:dyDescent="0.15">
      <c r="A21" s="64"/>
      <c r="B21" s="66"/>
      <c r="C21" s="67"/>
      <c r="D21" s="66"/>
      <c r="E21" s="67"/>
      <c r="F21" s="66"/>
      <c r="G21" s="67"/>
      <c r="H21" s="62"/>
      <c r="I21" s="63"/>
    </row>
    <row r="22" spans="1:9" x14ac:dyDescent="0.15">
      <c r="A22" s="64"/>
      <c r="B22" s="66"/>
      <c r="C22" s="67"/>
      <c r="D22" s="66"/>
      <c r="E22" s="67"/>
      <c r="F22" s="66"/>
      <c r="G22" s="67"/>
      <c r="H22" s="62"/>
      <c r="I22" s="63"/>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sheetData>
  <mergeCells count="5">
    <mergeCell ref="A1:A7"/>
    <mergeCell ref="B2:F2"/>
    <mergeCell ref="B4:F4"/>
    <mergeCell ref="B6:C6"/>
    <mergeCell ref="B10:C10"/>
  </mergeCells>
  <conditionalFormatting sqref="A22">
    <cfRule type="duplicateValues" dxfId="18" priority="1"/>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87A8F-2E46-8840-A3D6-5AFC6FEEB2CB}">
  <dimension ref="A1:J32"/>
  <sheetViews>
    <sheetView workbookViewId="0">
      <selection activeCell="I19" sqref="I19"/>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 min="10" max="10" width="20.83203125" customWidth="1"/>
  </cols>
  <sheetData>
    <row r="1" spans="1:9" ht="15" customHeight="1" x14ac:dyDescent="0.15">
      <c r="A1" s="210"/>
      <c r="B1" s="56"/>
      <c r="C1" s="56"/>
      <c r="D1" s="56"/>
      <c r="E1" s="56"/>
      <c r="F1" s="56"/>
      <c r="G1" s="56"/>
      <c r="H1" s="56"/>
      <c r="I1" s="32"/>
    </row>
    <row r="2" spans="1:9" ht="15" customHeight="1" x14ac:dyDescent="0.15">
      <c r="A2" s="210"/>
      <c r="B2" s="212" t="s">
        <v>37</v>
      </c>
      <c r="C2" s="212"/>
      <c r="D2" s="212"/>
      <c r="E2" s="212"/>
      <c r="F2" s="212"/>
      <c r="G2" s="56"/>
      <c r="H2" s="56"/>
      <c r="I2" s="32"/>
    </row>
    <row r="3" spans="1:9" ht="15" customHeight="1" x14ac:dyDescent="0.15">
      <c r="A3" s="210"/>
      <c r="B3" s="56"/>
      <c r="C3" s="56"/>
      <c r="D3" s="56"/>
      <c r="E3" s="56"/>
      <c r="F3" s="56"/>
      <c r="G3" s="56"/>
      <c r="H3" s="56"/>
      <c r="I3" s="32"/>
    </row>
    <row r="4" spans="1:9" ht="15" customHeight="1" x14ac:dyDescent="0.15">
      <c r="A4" s="210"/>
      <c r="B4" s="212" t="s">
        <v>32</v>
      </c>
      <c r="C4" s="212"/>
      <c r="D4" s="212"/>
      <c r="E4" s="212"/>
      <c r="F4" s="212"/>
      <c r="G4" s="56"/>
      <c r="H4" s="56"/>
      <c r="I4" s="32"/>
    </row>
    <row r="5" spans="1:9" ht="15" customHeight="1" x14ac:dyDescent="0.15">
      <c r="A5" s="210"/>
      <c r="B5" s="56"/>
      <c r="C5" s="56"/>
      <c r="D5" s="56"/>
      <c r="E5" s="56"/>
      <c r="F5" s="56"/>
      <c r="G5" s="56"/>
      <c r="H5" s="56"/>
      <c r="I5" s="32"/>
    </row>
    <row r="6" spans="1:9" ht="15" customHeight="1" x14ac:dyDescent="0.15">
      <c r="A6" s="210"/>
      <c r="B6" s="211"/>
      <c r="C6" s="211"/>
      <c r="D6" s="56"/>
      <c r="E6" s="56"/>
      <c r="F6" s="56"/>
      <c r="G6" s="56"/>
      <c r="H6" s="56"/>
      <c r="I6" s="32"/>
    </row>
    <row r="7" spans="1:9" ht="15" customHeight="1" x14ac:dyDescent="0.15">
      <c r="A7" s="210"/>
      <c r="B7" s="56"/>
      <c r="C7" s="56"/>
      <c r="D7" s="56"/>
      <c r="E7" s="56"/>
      <c r="F7" s="56"/>
      <c r="G7" s="56"/>
      <c r="H7" s="56"/>
      <c r="I7" s="32"/>
    </row>
    <row r="8" spans="1:9" ht="15" customHeight="1" x14ac:dyDescent="0.15">
      <c r="A8" s="33" t="s">
        <v>10</v>
      </c>
      <c r="B8" s="34" t="s">
        <v>67</v>
      </c>
      <c r="C8" s="34"/>
      <c r="D8" s="34"/>
      <c r="E8" s="34"/>
      <c r="F8" s="55"/>
      <c r="G8" s="55"/>
      <c r="H8" s="55"/>
      <c r="I8" s="32"/>
    </row>
    <row r="9" spans="1:9" ht="15" customHeight="1" x14ac:dyDescent="0.15">
      <c r="A9" s="33" t="s">
        <v>0</v>
      </c>
      <c r="B9" s="34" t="s">
        <v>179</v>
      </c>
      <c r="C9" s="34"/>
      <c r="D9" s="34"/>
      <c r="E9" s="34"/>
      <c r="F9" s="55"/>
      <c r="G9" s="55"/>
      <c r="H9" s="55"/>
      <c r="I9" s="32"/>
    </row>
    <row r="10" spans="1:9" ht="15" customHeight="1" x14ac:dyDescent="0.15">
      <c r="A10" s="33" t="s">
        <v>12</v>
      </c>
      <c r="B10" s="213">
        <v>43533</v>
      </c>
      <c r="C10" s="213"/>
      <c r="D10" s="35"/>
      <c r="E10" s="35"/>
      <c r="F10" s="36"/>
      <c r="G10" s="36"/>
      <c r="H10" s="36"/>
      <c r="I10" s="32"/>
    </row>
    <row r="11" spans="1:9" ht="15" customHeight="1" x14ac:dyDescent="0.15">
      <c r="A11" s="33" t="s">
        <v>31</v>
      </c>
      <c r="B11" s="34" t="s">
        <v>71</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39" t="s">
        <v>69</v>
      </c>
      <c r="E13" s="38"/>
      <c r="F13" s="39" t="s">
        <v>117</v>
      </c>
      <c r="G13" s="38"/>
      <c r="H13" s="40"/>
      <c r="I13" s="41" t="s">
        <v>22</v>
      </c>
    </row>
    <row r="14" spans="1:9" ht="15" customHeight="1" x14ac:dyDescent="0.15">
      <c r="A14" s="55" t="s">
        <v>14</v>
      </c>
      <c r="B14" s="42">
        <v>1.25</v>
      </c>
      <c r="C14" s="43"/>
      <c r="D14" s="76">
        <v>1.2749999999999999</v>
      </c>
      <c r="E14" s="43"/>
      <c r="F14" s="44">
        <v>1.3</v>
      </c>
      <c r="G14" s="43"/>
      <c r="H14" s="45" t="s">
        <v>16</v>
      </c>
      <c r="I14" s="46" t="s">
        <v>23</v>
      </c>
    </row>
    <row r="15" spans="1:9" ht="15" customHeight="1" x14ac:dyDescent="0.15">
      <c r="A15" s="55" t="s">
        <v>13</v>
      </c>
      <c r="B15" s="47">
        <v>30</v>
      </c>
      <c r="C15" s="48"/>
      <c r="D15" s="47">
        <v>30</v>
      </c>
      <c r="E15" s="48"/>
      <c r="F15" s="49">
        <v>30</v>
      </c>
      <c r="G15" s="48"/>
      <c r="H15" s="45" t="s">
        <v>17</v>
      </c>
      <c r="I15" s="46" t="s">
        <v>24</v>
      </c>
    </row>
    <row r="16" spans="1:9" ht="15" customHeight="1" x14ac:dyDescent="0.15">
      <c r="A16" s="55"/>
      <c r="B16" s="50" t="s">
        <v>4</v>
      </c>
      <c r="C16" s="51" t="s">
        <v>3</v>
      </c>
      <c r="D16" s="51" t="s">
        <v>4</v>
      </c>
      <c r="E16" s="51" t="s">
        <v>3</v>
      </c>
      <c r="F16" s="51" t="s">
        <v>4</v>
      </c>
      <c r="G16" s="51" t="s">
        <v>3</v>
      </c>
      <c r="H16" s="52" t="s">
        <v>3</v>
      </c>
      <c r="I16" s="53">
        <v>53</v>
      </c>
    </row>
    <row r="17" spans="1:10" ht="15" customHeight="1" x14ac:dyDescent="0.15">
      <c r="A17" s="64" t="s">
        <v>44</v>
      </c>
      <c r="B17" s="66">
        <v>2</v>
      </c>
      <c r="C17" s="67">
        <f>B17/B$15*1000*B$14</f>
        <v>83.333333333333343</v>
      </c>
      <c r="D17" s="66"/>
      <c r="E17" s="67">
        <f>D17/D$15*1000*D$14</f>
        <v>0</v>
      </c>
      <c r="F17" s="66"/>
      <c r="G17" s="67">
        <f>F17/F$15*1000*F$14</f>
        <v>0</v>
      </c>
      <c r="H17" s="62">
        <f>LARGE((C17,E17,G17),1)</f>
        <v>83.333333333333343</v>
      </c>
      <c r="I17" s="63">
        <v>46</v>
      </c>
    </row>
    <row r="18" spans="1:10" ht="15" customHeight="1" x14ac:dyDescent="0.15">
      <c r="A18" s="64" t="s">
        <v>45</v>
      </c>
      <c r="B18" s="91">
        <v>2</v>
      </c>
      <c r="C18" s="179">
        <f>B18/B$15*1000*B$14</f>
        <v>83.333333333333343</v>
      </c>
      <c r="D18" s="91"/>
      <c r="E18" s="179">
        <f t="shared" ref="E18" si="0">D18/D$15*1000*D$14</f>
        <v>0</v>
      </c>
      <c r="F18" s="91"/>
      <c r="G18" s="179">
        <f t="shared" ref="G18" si="1">F18/F$15*1000*F$14</f>
        <v>0</v>
      </c>
      <c r="H18" s="180">
        <f>LARGE((C18,E18,G18),1)</f>
        <v>83.333333333333343</v>
      </c>
      <c r="I18" s="63">
        <v>42</v>
      </c>
      <c r="J18" s="178"/>
    </row>
    <row r="19" spans="1:10" x14ac:dyDescent="0.15">
      <c r="A19" s="64"/>
      <c r="B19" s="66"/>
      <c r="C19" s="67"/>
      <c r="D19" s="66"/>
      <c r="E19" s="67"/>
      <c r="F19" s="66"/>
      <c r="G19" s="67"/>
      <c r="H19" s="62"/>
      <c r="I19" s="63"/>
    </row>
    <row r="20" spans="1:10" x14ac:dyDescent="0.15">
      <c r="A20" s="64"/>
      <c r="B20" s="66"/>
      <c r="C20" s="67"/>
      <c r="D20" s="66"/>
      <c r="E20" s="67"/>
      <c r="F20" s="66"/>
      <c r="G20" s="67"/>
      <c r="H20" s="62"/>
      <c r="I20" s="63"/>
    </row>
    <row r="21" spans="1:10" x14ac:dyDescent="0.15">
      <c r="A21" s="64"/>
      <c r="B21" s="66"/>
      <c r="C21" s="67"/>
      <c r="D21" s="66"/>
      <c r="E21" s="67"/>
      <c r="F21" s="66"/>
      <c r="G21" s="67"/>
      <c r="H21" s="62"/>
      <c r="I21" s="63"/>
    </row>
    <row r="22" spans="1:10" x14ac:dyDescent="0.15">
      <c r="A22" s="64"/>
      <c r="B22" s="66"/>
      <c r="C22" s="67"/>
      <c r="D22" s="66"/>
      <c r="E22" s="67"/>
      <c r="F22" s="66"/>
      <c r="G22" s="67"/>
      <c r="H22" s="62"/>
      <c r="I22" s="63"/>
    </row>
    <row r="23" spans="1:10" x14ac:dyDescent="0.15">
      <c r="B23" s="178"/>
      <c r="C23"/>
    </row>
    <row r="24" spans="1:10" x14ac:dyDescent="0.15">
      <c r="C24"/>
    </row>
    <row r="25" spans="1:10" x14ac:dyDescent="0.15">
      <c r="C25"/>
    </row>
    <row r="26" spans="1:10" x14ac:dyDescent="0.15">
      <c r="C26"/>
    </row>
    <row r="27" spans="1:10" x14ac:dyDescent="0.15">
      <c r="C27"/>
    </row>
    <row r="28" spans="1:10" x14ac:dyDescent="0.15">
      <c r="C28"/>
    </row>
    <row r="29" spans="1:10" x14ac:dyDescent="0.15">
      <c r="C29"/>
    </row>
    <row r="30" spans="1:10" x14ac:dyDescent="0.15">
      <c r="C30"/>
    </row>
    <row r="31" spans="1:10" x14ac:dyDescent="0.15">
      <c r="C31"/>
    </row>
    <row r="32" spans="1:10" x14ac:dyDescent="0.15">
      <c r="C32"/>
    </row>
  </sheetData>
  <mergeCells count="5">
    <mergeCell ref="A1:A7"/>
    <mergeCell ref="B2:F2"/>
    <mergeCell ref="B4:F4"/>
    <mergeCell ref="B6:C6"/>
    <mergeCell ref="B10:C10"/>
  </mergeCells>
  <conditionalFormatting sqref="A22">
    <cfRule type="duplicateValues" dxfId="17" priority="1"/>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D3439-EB79-CA4D-861D-B2B2D233A780}">
  <dimension ref="A1:I33"/>
  <sheetViews>
    <sheetView topLeftCell="A10" workbookViewId="0">
      <selection activeCell="B14" sqref="B14"/>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10"/>
      <c r="B1" s="56"/>
      <c r="C1" s="56"/>
      <c r="D1" s="56"/>
      <c r="E1" s="56"/>
      <c r="F1" s="56"/>
      <c r="G1" s="56"/>
      <c r="H1" s="56"/>
      <c r="I1" s="32"/>
    </row>
    <row r="2" spans="1:9" ht="15" customHeight="1" x14ac:dyDescent="0.15">
      <c r="A2" s="210"/>
      <c r="B2" s="212" t="s">
        <v>37</v>
      </c>
      <c r="C2" s="212"/>
      <c r="D2" s="212"/>
      <c r="E2" s="212"/>
      <c r="F2" s="212"/>
      <c r="G2" s="56"/>
      <c r="H2" s="56"/>
      <c r="I2" s="32"/>
    </row>
    <row r="3" spans="1:9" ht="15" customHeight="1" x14ac:dyDescent="0.15">
      <c r="A3" s="210"/>
      <c r="B3" s="56"/>
      <c r="C3" s="56"/>
      <c r="D3" s="56"/>
      <c r="E3" s="56"/>
      <c r="F3" s="56"/>
      <c r="G3" s="56"/>
      <c r="H3" s="56"/>
      <c r="I3" s="32"/>
    </row>
    <row r="4" spans="1:9" ht="15" customHeight="1" x14ac:dyDescent="0.15">
      <c r="A4" s="210"/>
      <c r="B4" s="212" t="s">
        <v>104</v>
      </c>
      <c r="C4" s="212"/>
      <c r="D4" s="212"/>
      <c r="E4" s="212"/>
      <c r="F4" s="212"/>
      <c r="G4" s="56"/>
      <c r="H4" s="56"/>
      <c r="I4" s="32"/>
    </row>
    <row r="5" spans="1:9" ht="15" customHeight="1" x14ac:dyDescent="0.15">
      <c r="A5" s="210"/>
      <c r="B5" s="56"/>
      <c r="C5" s="56"/>
      <c r="D5" s="56"/>
      <c r="E5" s="56"/>
      <c r="F5" s="56"/>
      <c r="G5" s="56"/>
      <c r="H5" s="56"/>
      <c r="I5" s="32"/>
    </row>
    <row r="6" spans="1:9" ht="15" customHeight="1" x14ac:dyDescent="0.15">
      <c r="A6" s="210"/>
      <c r="B6" s="211"/>
      <c r="C6" s="211"/>
      <c r="D6" s="56"/>
      <c r="E6" s="56"/>
      <c r="F6" s="56"/>
      <c r="G6" s="56"/>
      <c r="H6" s="56"/>
      <c r="I6" s="32"/>
    </row>
    <row r="7" spans="1:9" ht="15" customHeight="1" x14ac:dyDescent="0.15">
      <c r="A7" s="210"/>
      <c r="B7" s="56"/>
      <c r="C7" s="56"/>
      <c r="D7" s="56"/>
      <c r="E7" s="56"/>
      <c r="F7" s="56"/>
      <c r="G7" s="56"/>
      <c r="H7" s="56"/>
      <c r="I7" s="32"/>
    </row>
    <row r="8" spans="1:9" ht="15" customHeight="1" x14ac:dyDescent="0.15">
      <c r="A8" s="33" t="s">
        <v>10</v>
      </c>
      <c r="B8" s="34" t="s">
        <v>182</v>
      </c>
      <c r="C8" s="34"/>
      <c r="D8" s="34"/>
      <c r="E8" s="34"/>
      <c r="F8" s="55"/>
      <c r="G8" s="55"/>
      <c r="H8" s="55"/>
      <c r="I8" s="32"/>
    </row>
    <row r="9" spans="1:9" ht="15" customHeight="1" x14ac:dyDescent="0.15">
      <c r="A9" s="33" t="s">
        <v>0</v>
      </c>
      <c r="B9" s="34" t="s">
        <v>183</v>
      </c>
      <c r="C9" s="34"/>
      <c r="D9" s="34"/>
      <c r="E9" s="34"/>
      <c r="F9" s="55"/>
      <c r="G9" s="55"/>
      <c r="H9" s="55"/>
      <c r="I9" s="32"/>
    </row>
    <row r="10" spans="1:9" ht="15" customHeight="1" x14ac:dyDescent="0.15">
      <c r="A10" s="33" t="s">
        <v>12</v>
      </c>
      <c r="B10" s="213">
        <v>43533</v>
      </c>
      <c r="C10" s="213"/>
      <c r="D10" s="35"/>
      <c r="E10" s="35"/>
      <c r="F10" s="36"/>
      <c r="G10" s="36"/>
      <c r="H10" s="36"/>
      <c r="I10" s="32"/>
    </row>
    <row r="11" spans="1:9" ht="15" customHeight="1" x14ac:dyDescent="0.15">
      <c r="A11" s="33" t="s">
        <v>31</v>
      </c>
      <c r="B11" s="34" t="s">
        <v>39</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39"/>
      <c r="E13" s="38"/>
      <c r="F13" s="39"/>
      <c r="G13" s="38"/>
      <c r="H13" s="40"/>
      <c r="I13" s="41" t="s">
        <v>22</v>
      </c>
    </row>
    <row r="14" spans="1:9" x14ac:dyDescent="0.15">
      <c r="A14" s="55" t="s">
        <v>14</v>
      </c>
      <c r="B14" s="42">
        <v>0.95</v>
      </c>
      <c r="C14" s="43"/>
      <c r="D14" s="44"/>
      <c r="E14" s="43"/>
      <c r="F14" s="44"/>
      <c r="G14" s="43"/>
      <c r="H14" s="45" t="s">
        <v>16</v>
      </c>
      <c r="I14" s="46" t="s">
        <v>23</v>
      </c>
    </row>
    <row r="15" spans="1:9" x14ac:dyDescent="0.15">
      <c r="A15" s="55" t="s">
        <v>108</v>
      </c>
      <c r="B15" s="47">
        <v>68.2</v>
      </c>
      <c r="C15" s="48"/>
      <c r="D15" s="47"/>
      <c r="E15" s="48"/>
      <c r="F15" s="49"/>
      <c r="G15" s="48"/>
      <c r="H15" s="45" t="s">
        <v>17</v>
      </c>
      <c r="I15" s="46" t="s">
        <v>24</v>
      </c>
    </row>
    <row r="16" spans="1:9" ht="24" x14ac:dyDescent="0.15">
      <c r="A16" s="55"/>
      <c r="B16" s="50" t="s">
        <v>4</v>
      </c>
      <c r="C16" s="51" t="s">
        <v>110</v>
      </c>
      <c r="D16" s="51"/>
      <c r="E16" s="51" t="s">
        <v>110</v>
      </c>
      <c r="F16" s="51"/>
      <c r="G16" s="51" t="s">
        <v>110</v>
      </c>
      <c r="H16" s="52" t="s">
        <v>107</v>
      </c>
      <c r="I16" s="53">
        <v>37</v>
      </c>
    </row>
    <row r="17" spans="1:9" x14ac:dyDescent="0.15">
      <c r="A17" s="65" t="s">
        <v>49</v>
      </c>
      <c r="B17" s="66">
        <v>67.59</v>
      </c>
      <c r="C17" s="67">
        <f t="shared" ref="C17" si="0">B17/B$15*1000*B$14</f>
        <v>941.50293255131965</v>
      </c>
      <c r="D17" s="66"/>
      <c r="E17" s="67"/>
      <c r="F17" s="66"/>
      <c r="G17" s="67"/>
      <c r="H17" s="62">
        <f>LARGE((C17,E17,G17),1)</f>
        <v>941.50293255131965</v>
      </c>
      <c r="I17" s="63">
        <v>2</v>
      </c>
    </row>
    <row r="18" spans="1:9" ht="15" customHeight="1" x14ac:dyDescent="0.15">
      <c r="A18" s="64" t="s">
        <v>46</v>
      </c>
      <c r="B18" s="66">
        <v>62.63</v>
      </c>
      <c r="C18" s="67">
        <f t="shared" ref="C18:C22" si="1">B18/B$15*1000*B$14</f>
        <v>872.41202346041052</v>
      </c>
      <c r="D18" s="66"/>
      <c r="E18" s="67"/>
      <c r="F18" s="66"/>
      <c r="G18" s="67"/>
      <c r="H18" s="62">
        <f>LARGE((C18,E18,G18),1)</f>
        <v>872.41202346041052</v>
      </c>
      <c r="I18" s="63">
        <v>12</v>
      </c>
    </row>
    <row r="19" spans="1:9" x14ac:dyDescent="0.15">
      <c r="A19" s="65" t="s">
        <v>74</v>
      </c>
      <c r="B19" s="66">
        <v>59.69</v>
      </c>
      <c r="C19" s="67">
        <f t="shared" si="1"/>
        <v>831.45894428152485</v>
      </c>
      <c r="D19" s="66"/>
      <c r="E19" s="67"/>
      <c r="F19" s="66"/>
      <c r="G19" s="67"/>
      <c r="H19" s="62">
        <f>LARGE((C19,E19,G19),1)</f>
        <v>831.45894428152485</v>
      </c>
      <c r="I19" s="63">
        <v>16</v>
      </c>
    </row>
    <row r="20" spans="1:9" x14ac:dyDescent="0.15">
      <c r="A20" s="64" t="s">
        <v>47</v>
      </c>
      <c r="B20" s="66">
        <v>59.39</v>
      </c>
      <c r="C20" s="67">
        <f t="shared" si="1"/>
        <v>827.28005865102637</v>
      </c>
      <c r="D20" s="66"/>
      <c r="E20" s="67"/>
      <c r="F20" s="66"/>
      <c r="G20" s="67"/>
      <c r="H20" s="62">
        <f>LARGE((C20,E20,G20),1)</f>
        <v>827.28005865102637</v>
      </c>
      <c r="I20" s="63">
        <v>18</v>
      </c>
    </row>
    <row r="21" spans="1:9" x14ac:dyDescent="0.15">
      <c r="A21" s="64" t="s">
        <v>86</v>
      </c>
      <c r="B21" s="66">
        <v>45.33</v>
      </c>
      <c r="C21" s="67">
        <f t="shared" si="1"/>
        <v>631.42961876832828</v>
      </c>
      <c r="D21" s="66"/>
      <c r="E21" s="67"/>
      <c r="F21" s="66"/>
      <c r="G21" s="67"/>
      <c r="H21" s="62">
        <f>LARGE((C21,E21,G21),1)</f>
        <v>631.42961876832828</v>
      </c>
      <c r="I21" s="63">
        <v>26</v>
      </c>
    </row>
    <row r="22" spans="1:9" x14ac:dyDescent="0.15">
      <c r="A22" s="64" t="s">
        <v>79</v>
      </c>
      <c r="B22" s="66">
        <v>41.64</v>
      </c>
      <c r="C22" s="67">
        <f t="shared" si="1"/>
        <v>580.02932551319657</v>
      </c>
      <c r="D22" s="66"/>
      <c r="E22" s="67"/>
      <c r="F22" s="66"/>
      <c r="G22" s="67"/>
      <c r="H22" s="62">
        <f>LARGE((C22,E22,G22),1)</f>
        <v>580.02932551319657</v>
      </c>
      <c r="I22" s="63">
        <v>30</v>
      </c>
    </row>
    <row r="23" spans="1:9" x14ac:dyDescent="0.15">
      <c r="A23" s="64" t="s">
        <v>75</v>
      </c>
      <c r="B23" s="66">
        <v>39.17</v>
      </c>
      <c r="C23" s="67">
        <f t="shared" ref="C23:C26" si="2">B23/B$15*1000*B$14</f>
        <v>545.62316715542522</v>
      </c>
      <c r="D23" s="66"/>
      <c r="E23" s="67"/>
      <c r="F23" s="66"/>
      <c r="G23" s="67"/>
      <c r="H23" s="62">
        <f>LARGE((C23,E23,G23),1)</f>
        <v>545.62316715542522</v>
      </c>
      <c r="I23" s="63">
        <v>31</v>
      </c>
    </row>
    <row r="24" spans="1:9" x14ac:dyDescent="0.15">
      <c r="A24" s="64"/>
      <c r="B24" s="66"/>
      <c r="C24" s="67">
        <f t="shared" si="2"/>
        <v>0</v>
      </c>
      <c r="D24" s="66"/>
      <c r="E24" s="67"/>
      <c r="F24" s="66"/>
      <c r="G24" s="67"/>
      <c r="H24" s="62">
        <f>LARGE((C24,E24,G24),1)</f>
        <v>0</v>
      </c>
      <c r="I24" s="63"/>
    </row>
    <row r="25" spans="1:9" x14ac:dyDescent="0.15">
      <c r="A25" s="64"/>
      <c r="B25" s="66"/>
      <c r="C25" s="67">
        <f t="shared" si="2"/>
        <v>0</v>
      </c>
      <c r="D25" s="66"/>
      <c r="E25" s="67"/>
      <c r="F25" s="66"/>
      <c r="G25" s="67"/>
      <c r="H25" s="62">
        <f>LARGE((C25,E25,G25),1)</f>
        <v>0</v>
      </c>
      <c r="I25" s="63"/>
    </row>
    <row r="26" spans="1:9" x14ac:dyDescent="0.15">
      <c r="A26" s="65"/>
      <c r="B26" s="66"/>
      <c r="C26" s="67">
        <f t="shared" si="2"/>
        <v>0</v>
      </c>
      <c r="D26" s="66"/>
      <c r="E26" s="67"/>
      <c r="F26" s="66"/>
      <c r="G26" s="67"/>
      <c r="H26" s="62">
        <f>LARGE((C26,E26,G26),1)</f>
        <v>0</v>
      </c>
      <c r="I26" s="63"/>
    </row>
    <row r="27" spans="1:9" x14ac:dyDescent="0.15">
      <c r="C27"/>
    </row>
    <row r="28" spans="1:9" x14ac:dyDescent="0.15">
      <c r="C28"/>
    </row>
    <row r="29" spans="1:9" x14ac:dyDescent="0.15">
      <c r="C29"/>
    </row>
    <row r="30" spans="1:9" x14ac:dyDescent="0.15">
      <c r="C30"/>
    </row>
    <row r="31" spans="1:9" x14ac:dyDescent="0.15">
      <c r="C31"/>
    </row>
    <row r="32" spans="1:9" x14ac:dyDescent="0.15">
      <c r="C32"/>
    </row>
    <row r="33" customFormat="1" x14ac:dyDescent="0.15"/>
  </sheetData>
  <mergeCells count="5">
    <mergeCell ref="A1:A7"/>
    <mergeCell ref="B2:F2"/>
    <mergeCell ref="B4:F4"/>
    <mergeCell ref="B6:C6"/>
    <mergeCell ref="B10:C10"/>
  </mergeCells>
  <conditionalFormatting sqref="A20:A21">
    <cfRule type="duplicateValues" dxfId="16" priority="2"/>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30FF9-8CFA-2347-B33C-F6555D5225E7}">
  <dimension ref="A1:I33"/>
  <sheetViews>
    <sheetView showGridLines="0" zoomScale="125" zoomScaleNormal="163" workbookViewId="0">
      <selection activeCell="L26" sqref="L26"/>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10"/>
      <c r="B1" s="56"/>
      <c r="C1" s="56"/>
      <c r="D1" s="56"/>
      <c r="E1" s="56"/>
      <c r="F1" s="56"/>
      <c r="G1" s="56"/>
      <c r="H1" s="56"/>
      <c r="I1" s="32"/>
    </row>
    <row r="2" spans="1:9" ht="15" customHeight="1" x14ac:dyDescent="0.15">
      <c r="A2" s="210"/>
      <c r="B2" s="212" t="s">
        <v>37</v>
      </c>
      <c r="C2" s="212"/>
      <c r="D2" s="212"/>
      <c r="E2" s="212"/>
      <c r="F2" s="212"/>
      <c r="G2" s="56"/>
      <c r="H2" s="56"/>
      <c r="I2" s="32"/>
    </row>
    <row r="3" spans="1:9" ht="15" customHeight="1" x14ac:dyDescent="0.15">
      <c r="A3" s="210"/>
      <c r="B3" s="56"/>
      <c r="C3" s="56"/>
      <c r="D3" s="56"/>
      <c r="E3" s="56"/>
      <c r="F3" s="56"/>
      <c r="G3" s="56"/>
      <c r="H3" s="56"/>
      <c r="I3" s="32"/>
    </row>
    <row r="4" spans="1:9" ht="15" customHeight="1" x14ac:dyDescent="0.15">
      <c r="A4" s="210"/>
      <c r="B4" s="212" t="s">
        <v>104</v>
      </c>
      <c r="C4" s="212"/>
      <c r="D4" s="212"/>
      <c r="E4" s="212"/>
      <c r="F4" s="212"/>
      <c r="G4" s="56"/>
      <c r="H4" s="56"/>
      <c r="I4" s="32"/>
    </row>
    <row r="5" spans="1:9" ht="15" customHeight="1" x14ac:dyDescent="0.15">
      <c r="A5" s="210"/>
      <c r="B5" s="56"/>
      <c r="C5" s="56"/>
      <c r="D5" s="56"/>
      <c r="E5" s="56"/>
      <c r="F5" s="56"/>
      <c r="G5" s="56"/>
      <c r="H5" s="56"/>
      <c r="I5" s="32"/>
    </row>
    <row r="6" spans="1:9" ht="15" customHeight="1" x14ac:dyDescent="0.15">
      <c r="A6" s="210"/>
      <c r="B6" s="211"/>
      <c r="C6" s="211"/>
      <c r="D6" s="56"/>
      <c r="E6" s="56"/>
      <c r="F6" s="56"/>
      <c r="G6" s="56"/>
      <c r="H6" s="56"/>
      <c r="I6" s="32"/>
    </row>
    <row r="7" spans="1:9" ht="15" customHeight="1" x14ac:dyDescent="0.15">
      <c r="A7" s="210"/>
      <c r="B7" s="56"/>
      <c r="C7" s="56"/>
      <c r="D7" s="56"/>
      <c r="E7" s="56"/>
      <c r="F7" s="56"/>
      <c r="G7" s="56"/>
      <c r="H7" s="56"/>
      <c r="I7" s="32"/>
    </row>
    <row r="8" spans="1:9" ht="15" customHeight="1" x14ac:dyDescent="0.15">
      <c r="A8" s="33" t="s">
        <v>10</v>
      </c>
      <c r="B8" s="34" t="s">
        <v>105</v>
      </c>
      <c r="C8" s="34"/>
      <c r="D8" s="34"/>
      <c r="E8" s="34"/>
      <c r="F8" s="55"/>
      <c r="G8" s="55"/>
      <c r="H8" s="55"/>
      <c r="I8" s="32"/>
    </row>
    <row r="9" spans="1:9" ht="15" customHeight="1" x14ac:dyDescent="0.15">
      <c r="A9" s="33" t="s">
        <v>0</v>
      </c>
      <c r="B9" s="34" t="s">
        <v>184</v>
      </c>
      <c r="C9" s="34"/>
      <c r="D9" s="34"/>
      <c r="E9" s="34"/>
      <c r="F9" s="55"/>
      <c r="G9" s="55"/>
      <c r="H9" s="55"/>
      <c r="I9" s="32"/>
    </row>
    <row r="10" spans="1:9" ht="15" customHeight="1" x14ac:dyDescent="0.15">
      <c r="A10" s="33" t="s">
        <v>12</v>
      </c>
      <c r="B10" s="213">
        <v>43541</v>
      </c>
      <c r="C10" s="213"/>
      <c r="D10" s="35"/>
      <c r="E10" s="35"/>
      <c r="F10" s="36"/>
      <c r="G10" s="36"/>
      <c r="H10" s="36"/>
      <c r="I10" s="32"/>
    </row>
    <row r="11" spans="1:9" ht="15" customHeight="1" x14ac:dyDescent="0.15">
      <c r="A11" s="33" t="s">
        <v>31</v>
      </c>
      <c r="B11" s="34" t="s">
        <v>39</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39"/>
      <c r="E13" s="38"/>
      <c r="F13" s="39" t="s">
        <v>1</v>
      </c>
      <c r="G13" s="38"/>
      <c r="H13" s="40"/>
      <c r="I13" s="41" t="s">
        <v>22</v>
      </c>
    </row>
    <row r="14" spans="1:9" x14ac:dyDescent="0.15">
      <c r="A14" s="55" t="s">
        <v>14</v>
      </c>
      <c r="B14" s="42">
        <v>0.95</v>
      </c>
      <c r="C14" s="43"/>
      <c r="D14" s="44"/>
      <c r="E14" s="43"/>
      <c r="F14" s="44">
        <v>1</v>
      </c>
      <c r="G14" s="43"/>
      <c r="H14" s="45" t="s">
        <v>16</v>
      </c>
      <c r="I14" s="46" t="s">
        <v>23</v>
      </c>
    </row>
    <row r="15" spans="1:9" x14ac:dyDescent="0.15">
      <c r="A15" s="55" t="s">
        <v>108</v>
      </c>
      <c r="B15" s="47">
        <v>73.08</v>
      </c>
      <c r="C15" s="48"/>
      <c r="D15" s="47">
        <v>1</v>
      </c>
      <c r="E15" s="48"/>
      <c r="F15" s="49">
        <v>74.38</v>
      </c>
      <c r="G15" s="48"/>
      <c r="H15" s="45" t="s">
        <v>17</v>
      </c>
      <c r="I15" s="46" t="s">
        <v>24</v>
      </c>
    </row>
    <row r="16" spans="1:9" ht="24" x14ac:dyDescent="0.15">
      <c r="A16" s="55"/>
      <c r="B16" s="50" t="s">
        <v>4</v>
      </c>
      <c r="C16" s="51" t="s">
        <v>110</v>
      </c>
      <c r="D16" s="51" t="s">
        <v>4</v>
      </c>
      <c r="E16" s="51" t="s">
        <v>110</v>
      </c>
      <c r="F16" s="51" t="s">
        <v>4</v>
      </c>
      <c r="G16" s="51" t="s">
        <v>110</v>
      </c>
      <c r="H16" s="52" t="s">
        <v>107</v>
      </c>
      <c r="I16" s="53">
        <v>27</v>
      </c>
    </row>
    <row r="17" spans="1:9" ht="15" customHeight="1" x14ac:dyDescent="0.15">
      <c r="A17" s="64" t="s">
        <v>44</v>
      </c>
      <c r="B17" s="66">
        <v>59.27</v>
      </c>
      <c r="C17" s="67">
        <f>B17/B$15*1000*B$14</f>
        <v>770.47755883962782</v>
      </c>
      <c r="D17" s="66"/>
      <c r="E17" s="67">
        <f t="shared" ref="E17" si="0">D17/D$15*1000*D$14</f>
        <v>0</v>
      </c>
      <c r="F17" s="66">
        <v>64.81</v>
      </c>
      <c r="G17" s="67">
        <f>F17/F$15*1000*F$14</f>
        <v>871.33638074751286</v>
      </c>
      <c r="H17" s="62">
        <f>LARGE((C17,E17,G17),1)</f>
        <v>871.33638074751286</v>
      </c>
      <c r="I17" s="63">
        <v>6</v>
      </c>
    </row>
    <row r="18" spans="1:9" ht="15" customHeight="1" x14ac:dyDescent="0.15">
      <c r="A18" s="64" t="s">
        <v>45</v>
      </c>
      <c r="B18" s="66">
        <v>54.31</v>
      </c>
      <c r="C18" s="67">
        <f t="shared" ref="C18:C24" si="1">B18/B$15*1000*B$14</f>
        <v>706.00027367268751</v>
      </c>
      <c r="D18" s="66"/>
      <c r="E18" s="67">
        <f t="shared" ref="E18:E24" si="2">D18/D$15*1000*D$14</f>
        <v>0</v>
      </c>
      <c r="F18" s="66">
        <v>54.2</v>
      </c>
      <c r="G18" s="67">
        <f t="shared" ref="G18:G24" si="3">F18/F$15*1000*F$14</f>
        <v>728.69050820112943</v>
      </c>
      <c r="H18" s="62">
        <f>LARGE((C18,E18,G18),1)</f>
        <v>728.69050820112943</v>
      </c>
      <c r="I18" s="63">
        <v>14</v>
      </c>
    </row>
    <row r="19" spans="1:9" x14ac:dyDescent="0.15">
      <c r="A19" s="65" t="s">
        <v>46</v>
      </c>
      <c r="B19" s="66">
        <v>56.27</v>
      </c>
      <c r="C19" s="67">
        <f t="shared" si="1"/>
        <v>731.47920087575267</v>
      </c>
      <c r="D19" s="66"/>
      <c r="E19" s="67">
        <f t="shared" si="2"/>
        <v>0</v>
      </c>
      <c r="F19" s="66">
        <v>51.42</v>
      </c>
      <c r="G19" s="67">
        <f t="shared" si="3"/>
        <v>691.31486958859909</v>
      </c>
      <c r="H19" s="62">
        <f>LARGE((C19,E19,G19),1)</f>
        <v>731.47920087575267</v>
      </c>
      <c r="I19" s="63">
        <v>15</v>
      </c>
    </row>
    <row r="20" spans="1:9" x14ac:dyDescent="0.15">
      <c r="A20" s="64" t="s">
        <v>49</v>
      </c>
      <c r="B20" s="66">
        <v>62.16</v>
      </c>
      <c r="C20" s="67">
        <f t="shared" si="1"/>
        <v>808.04597701149419</v>
      </c>
      <c r="D20" s="66"/>
      <c r="E20" s="67">
        <f t="shared" si="2"/>
        <v>0</v>
      </c>
      <c r="F20" s="66">
        <v>32.590000000000003</v>
      </c>
      <c r="G20" s="67">
        <f t="shared" si="3"/>
        <v>438.15541812315143</v>
      </c>
      <c r="H20" s="62">
        <f>LARGE((C20,E20,G20),1)</f>
        <v>808.04597701149419</v>
      </c>
      <c r="I20" s="63">
        <v>16</v>
      </c>
    </row>
    <row r="21" spans="1:9" x14ac:dyDescent="0.15">
      <c r="A21" s="64" t="s">
        <v>47</v>
      </c>
      <c r="B21" s="66">
        <v>53.58</v>
      </c>
      <c r="C21" s="67">
        <f t="shared" si="1"/>
        <v>696.51067323481118</v>
      </c>
      <c r="D21" s="66"/>
      <c r="E21" s="67">
        <f t="shared" si="2"/>
        <v>0</v>
      </c>
      <c r="F21" s="66"/>
      <c r="G21" s="67">
        <f t="shared" si="3"/>
        <v>0</v>
      </c>
      <c r="H21" s="62">
        <f>LARGE((C21,E21,G21),1)</f>
        <v>696.51067323481118</v>
      </c>
      <c r="I21" s="63">
        <v>17</v>
      </c>
    </row>
    <row r="22" spans="1:9" x14ac:dyDescent="0.15">
      <c r="A22" s="64" t="s">
        <v>74</v>
      </c>
      <c r="B22" s="66">
        <v>52.27</v>
      </c>
      <c r="C22" s="67">
        <f t="shared" si="1"/>
        <v>679.48139025725231</v>
      </c>
      <c r="D22" s="66"/>
      <c r="E22" s="67">
        <f t="shared" si="2"/>
        <v>0</v>
      </c>
      <c r="F22" s="66"/>
      <c r="G22" s="67">
        <f t="shared" si="3"/>
        <v>0</v>
      </c>
      <c r="H22" s="62">
        <f>LARGE((C22,E22,G22),1)</f>
        <v>679.48139025725231</v>
      </c>
      <c r="I22" s="63">
        <v>19</v>
      </c>
    </row>
    <row r="23" spans="1:9" x14ac:dyDescent="0.15">
      <c r="A23" s="64" t="s">
        <v>86</v>
      </c>
      <c r="B23" s="66">
        <v>43.04</v>
      </c>
      <c r="C23" s="67">
        <f t="shared" si="1"/>
        <v>559.4964422550629</v>
      </c>
      <c r="D23" s="66"/>
      <c r="E23" s="67">
        <f t="shared" si="2"/>
        <v>0</v>
      </c>
      <c r="F23" s="66"/>
      <c r="G23" s="67">
        <f t="shared" si="3"/>
        <v>0</v>
      </c>
      <c r="H23" s="62">
        <f>LARGE((C23,E23,G23),1)</f>
        <v>559.4964422550629</v>
      </c>
      <c r="I23" s="63">
        <v>26</v>
      </c>
    </row>
    <row r="24" spans="1:9" x14ac:dyDescent="0.15">
      <c r="A24" s="65" t="s">
        <v>75</v>
      </c>
      <c r="B24" s="66">
        <v>31.99</v>
      </c>
      <c r="C24" s="67">
        <f t="shared" si="1"/>
        <v>415.85249042145585</v>
      </c>
      <c r="D24" s="66"/>
      <c r="E24" s="67">
        <f t="shared" si="2"/>
        <v>0</v>
      </c>
      <c r="F24" s="66"/>
      <c r="G24" s="67">
        <f t="shared" si="3"/>
        <v>0</v>
      </c>
      <c r="H24" s="62">
        <f>LARGE((C24,E24,G24),1)</f>
        <v>415.85249042145585</v>
      </c>
      <c r="I24" s="63">
        <v>27</v>
      </c>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row r="33" customFormat="1" x14ac:dyDescent="0.15"/>
  </sheetData>
  <mergeCells count="5">
    <mergeCell ref="A1:A7"/>
    <mergeCell ref="B2:F2"/>
    <mergeCell ref="B4:F4"/>
    <mergeCell ref="B6:C6"/>
    <mergeCell ref="B10:C10"/>
  </mergeCells>
  <conditionalFormatting sqref="A17:A24">
    <cfRule type="duplicateValues" dxfId="15" priority="4"/>
    <cfRule type="duplicateValues" dxfId="14" priority="5"/>
  </conditionalFormatting>
  <conditionalFormatting sqref="A21">
    <cfRule type="duplicateValues" dxfId="13" priority="6"/>
  </conditionalFormatting>
  <pageMargins left="0.7" right="0.7" top="0.75" bottom="0.75" header="0.5" footer="0.5"/>
  <pageSetup orientation="portrait" horizontalDpi="4294967292" verticalDpi="429496729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8C084-8C7B-4D42-A7B3-E4B94D5EEBEF}">
  <dimension ref="A1:I33"/>
  <sheetViews>
    <sheetView workbookViewId="0">
      <selection activeCell="A34" sqref="A34"/>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10"/>
      <c r="B1" s="56"/>
      <c r="C1" s="56"/>
      <c r="D1" s="56"/>
      <c r="E1" s="56"/>
      <c r="F1" s="56"/>
      <c r="G1" s="56"/>
      <c r="H1" s="56"/>
      <c r="I1" s="32"/>
    </row>
    <row r="2" spans="1:9" ht="15" customHeight="1" x14ac:dyDescent="0.15">
      <c r="A2" s="210"/>
      <c r="B2" s="212" t="s">
        <v>37</v>
      </c>
      <c r="C2" s="212"/>
      <c r="D2" s="212"/>
      <c r="E2" s="212"/>
      <c r="F2" s="212"/>
      <c r="G2" s="56"/>
      <c r="H2" s="56"/>
      <c r="I2" s="32"/>
    </row>
    <row r="3" spans="1:9" ht="15" customHeight="1" x14ac:dyDescent="0.15">
      <c r="A3" s="210"/>
      <c r="B3" s="56"/>
      <c r="C3" s="56"/>
      <c r="D3" s="56"/>
      <c r="E3" s="56"/>
      <c r="F3" s="56"/>
      <c r="G3" s="56"/>
      <c r="H3" s="56"/>
      <c r="I3" s="32"/>
    </row>
    <row r="4" spans="1:9" ht="15" customHeight="1" x14ac:dyDescent="0.15">
      <c r="A4" s="210"/>
      <c r="B4" s="212" t="s">
        <v>104</v>
      </c>
      <c r="C4" s="212"/>
      <c r="D4" s="212"/>
      <c r="E4" s="212"/>
      <c r="F4" s="212"/>
      <c r="G4" s="56"/>
      <c r="H4" s="56"/>
      <c r="I4" s="32"/>
    </row>
    <row r="5" spans="1:9" ht="15" customHeight="1" x14ac:dyDescent="0.15">
      <c r="A5" s="210"/>
      <c r="B5" s="56"/>
      <c r="C5" s="56"/>
      <c r="D5" s="56"/>
      <c r="E5" s="56"/>
      <c r="F5" s="56"/>
      <c r="G5" s="56"/>
      <c r="H5" s="56"/>
      <c r="I5" s="32"/>
    </row>
    <row r="6" spans="1:9" ht="15" customHeight="1" x14ac:dyDescent="0.15">
      <c r="A6" s="210"/>
      <c r="B6" s="211"/>
      <c r="C6" s="211"/>
      <c r="D6" s="56"/>
      <c r="E6" s="56"/>
      <c r="F6" s="56"/>
      <c r="G6" s="56"/>
      <c r="H6" s="56"/>
      <c r="I6" s="32"/>
    </row>
    <row r="7" spans="1:9" ht="15" customHeight="1" x14ac:dyDescent="0.15">
      <c r="A7" s="210"/>
      <c r="B7" s="56"/>
      <c r="C7" s="56"/>
      <c r="D7" s="56"/>
      <c r="E7" s="56"/>
      <c r="F7" s="56"/>
      <c r="G7" s="56"/>
      <c r="H7" s="56"/>
      <c r="I7" s="32"/>
    </row>
    <row r="8" spans="1:9" ht="15" customHeight="1" x14ac:dyDescent="0.15">
      <c r="A8" s="33" t="s">
        <v>10</v>
      </c>
      <c r="B8" s="34" t="s">
        <v>105</v>
      </c>
      <c r="C8" s="34"/>
      <c r="D8" s="34"/>
      <c r="E8" s="34"/>
      <c r="F8" s="55"/>
      <c r="G8" s="55"/>
      <c r="H8" s="55"/>
      <c r="I8" s="32"/>
    </row>
    <row r="9" spans="1:9" ht="15" customHeight="1" x14ac:dyDescent="0.15">
      <c r="A9" s="33" t="s">
        <v>0</v>
      </c>
      <c r="B9" s="34" t="s">
        <v>184</v>
      </c>
      <c r="C9" s="34"/>
      <c r="D9" s="34"/>
      <c r="E9" s="34"/>
      <c r="F9" s="55"/>
      <c r="G9" s="55"/>
      <c r="H9" s="55"/>
      <c r="I9" s="32"/>
    </row>
    <row r="10" spans="1:9" ht="15" customHeight="1" x14ac:dyDescent="0.15">
      <c r="A10" s="33" t="s">
        <v>12</v>
      </c>
      <c r="B10" s="213">
        <v>43542</v>
      </c>
      <c r="C10" s="213"/>
      <c r="D10" s="35"/>
      <c r="E10" s="35"/>
      <c r="F10" s="36"/>
      <c r="G10" s="36"/>
      <c r="H10" s="36"/>
      <c r="I10" s="32"/>
    </row>
    <row r="11" spans="1:9" ht="15" customHeight="1" x14ac:dyDescent="0.15">
      <c r="A11" s="33" t="s">
        <v>31</v>
      </c>
      <c r="B11" s="34" t="s">
        <v>71</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39"/>
      <c r="E13" s="38"/>
      <c r="F13" s="39" t="s">
        <v>1</v>
      </c>
      <c r="G13" s="38"/>
      <c r="H13" s="40"/>
      <c r="I13" s="41" t="s">
        <v>22</v>
      </c>
    </row>
    <row r="14" spans="1:9" x14ac:dyDescent="0.15">
      <c r="A14" s="55" t="s">
        <v>14</v>
      </c>
      <c r="B14" s="42">
        <v>0.95</v>
      </c>
      <c r="C14" s="43"/>
      <c r="D14" s="44"/>
      <c r="E14" s="43"/>
      <c r="F14" s="44">
        <v>1</v>
      </c>
      <c r="G14" s="43"/>
      <c r="H14" s="45" t="s">
        <v>16</v>
      </c>
      <c r="I14" s="46" t="s">
        <v>23</v>
      </c>
    </row>
    <row r="15" spans="1:9" x14ac:dyDescent="0.15">
      <c r="A15" s="55" t="s">
        <v>108</v>
      </c>
      <c r="B15" s="47">
        <v>72.930000000000007</v>
      </c>
      <c r="C15" s="48"/>
      <c r="D15" s="47">
        <v>1</v>
      </c>
      <c r="E15" s="48"/>
      <c r="F15" s="49">
        <v>30</v>
      </c>
      <c r="G15" s="48"/>
      <c r="H15" s="45" t="s">
        <v>17</v>
      </c>
      <c r="I15" s="46" t="s">
        <v>24</v>
      </c>
    </row>
    <row r="16" spans="1:9" ht="24" x14ac:dyDescent="0.15">
      <c r="A16" s="55"/>
      <c r="B16" s="50" t="s">
        <v>4</v>
      </c>
      <c r="C16" s="51" t="s">
        <v>110</v>
      </c>
      <c r="D16" s="51" t="s">
        <v>4</v>
      </c>
      <c r="E16" s="51" t="s">
        <v>110</v>
      </c>
      <c r="F16" s="51" t="s">
        <v>4</v>
      </c>
      <c r="G16" s="51" t="s">
        <v>110</v>
      </c>
      <c r="H16" s="52" t="s">
        <v>107</v>
      </c>
      <c r="I16" s="53">
        <v>27</v>
      </c>
    </row>
    <row r="17" spans="1:9" ht="15" customHeight="1" x14ac:dyDescent="0.15">
      <c r="A17" s="64" t="s">
        <v>49</v>
      </c>
      <c r="B17" s="66">
        <v>60.82</v>
      </c>
      <c r="C17" s="67">
        <f t="shared" ref="C17:C24" si="0">B17/B$15*1000*B$14</f>
        <v>792.25284519402157</v>
      </c>
      <c r="D17" s="66"/>
      <c r="E17" s="67">
        <f t="shared" ref="E17:E24" si="1">D17/D$15*1000*D$14</f>
        <v>0</v>
      </c>
      <c r="F17" s="66">
        <v>26.57</v>
      </c>
      <c r="G17" s="67">
        <f t="shared" ref="G17:G24" si="2">F17/F$15*1000*F$14</f>
        <v>885.66666666666674</v>
      </c>
      <c r="H17" s="62">
        <f>LARGE((C17,E17,G17),1)</f>
        <v>885.66666666666674</v>
      </c>
      <c r="I17" s="63">
        <v>7</v>
      </c>
    </row>
    <row r="18" spans="1:9" ht="15" customHeight="1" x14ac:dyDescent="0.15">
      <c r="A18" s="64" t="s">
        <v>44</v>
      </c>
      <c r="B18" s="66">
        <v>57.2</v>
      </c>
      <c r="C18" s="67">
        <f t="shared" si="0"/>
        <v>745.09803921568619</v>
      </c>
      <c r="D18" s="66"/>
      <c r="E18" s="67">
        <f t="shared" si="1"/>
        <v>0</v>
      </c>
      <c r="F18" s="66">
        <v>23.78</v>
      </c>
      <c r="G18" s="67">
        <f t="shared" si="2"/>
        <v>792.66666666666674</v>
      </c>
      <c r="H18" s="62">
        <f>LARGE((C18,E18,G18),1)</f>
        <v>792.66666666666674</v>
      </c>
      <c r="I18" s="63">
        <v>13</v>
      </c>
    </row>
    <row r="19" spans="1:9" x14ac:dyDescent="0.15">
      <c r="A19" s="65" t="s">
        <v>45</v>
      </c>
      <c r="B19" s="66">
        <v>56.83</v>
      </c>
      <c r="C19" s="67">
        <f>B19/B$15*1000*B$14</f>
        <v>740.27834910187835</v>
      </c>
      <c r="D19" s="66"/>
      <c r="E19" s="67">
        <f t="shared" si="1"/>
        <v>0</v>
      </c>
      <c r="F19" s="66">
        <v>23.78</v>
      </c>
      <c r="G19" s="67">
        <f t="shared" si="2"/>
        <v>792.66666666666674</v>
      </c>
      <c r="H19" s="62">
        <f>LARGE((C19,E19,G19),1)</f>
        <v>792.66666666666674</v>
      </c>
      <c r="I19" s="63">
        <v>14</v>
      </c>
    </row>
    <row r="20" spans="1:9" x14ac:dyDescent="0.15">
      <c r="A20" s="64" t="s">
        <v>74</v>
      </c>
      <c r="B20" s="66">
        <v>52.08</v>
      </c>
      <c r="C20" s="67">
        <f t="shared" si="0"/>
        <v>678.40394899218416</v>
      </c>
      <c r="D20" s="66"/>
      <c r="E20" s="67">
        <f t="shared" si="1"/>
        <v>0</v>
      </c>
      <c r="F20" s="190">
        <v>12.48</v>
      </c>
      <c r="G20" s="191">
        <f t="shared" si="2"/>
        <v>416.00000000000006</v>
      </c>
      <c r="H20" s="62">
        <f>LARGE((C20,E20,G20),1)</f>
        <v>678.40394899218416</v>
      </c>
      <c r="I20" s="193">
        <v>18</v>
      </c>
    </row>
    <row r="21" spans="1:9" x14ac:dyDescent="0.15">
      <c r="A21" s="64" t="s">
        <v>46</v>
      </c>
      <c r="B21" s="66">
        <v>56.33</v>
      </c>
      <c r="C21" s="67">
        <f t="shared" si="0"/>
        <v>733.76525435348958</v>
      </c>
      <c r="D21" s="66"/>
      <c r="E21" s="67">
        <f t="shared" si="1"/>
        <v>0</v>
      </c>
      <c r="F21" s="190">
        <v>12.48</v>
      </c>
      <c r="G21" s="191">
        <f t="shared" si="2"/>
        <v>416.00000000000006</v>
      </c>
      <c r="H21" s="62">
        <f>LARGE((C21,E21,G21),1)</f>
        <v>733.76525435348958</v>
      </c>
      <c r="I21" s="193">
        <v>20</v>
      </c>
    </row>
    <row r="22" spans="1:9" x14ac:dyDescent="0.15">
      <c r="A22" s="64" t="s">
        <v>86</v>
      </c>
      <c r="B22" s="66">
        <v>15.11</v>
      </c>
      <c r="C22" s="67">
        <f t="shared" si="0"/>
        <v>196.82572329631151</v>
      </c>
      <c r="D22" s="66"/>
      <c r="E22" s="67">
        <f t="shared" si="1"/>
        <v>0</v>
      </c>
      <c r="F22" s="190">
        <v>12.48</v>
      </c>
      <c r="G22" s="191">
        <f t="shared" si="2"/>
        <v>416.00000000000006</v>
      </c>
      <c r="H22" s="62">
        <f>LARGE((C22,E22,G22),1)</f>
        <v>416.00000000000006</v>
      </c>
      <c r="I22" s="193">
        <v>23</v>
      </c>
    </row>
    <row r="23" spans="1:9" x14ac:dyDescent="0.15">
      <c r="A23" s="64" t="s">
        <v>47</v>
      </c>
      <c r="B23" s="66">
        <v>52.22</v>
      </c>
      <c r="C23" s="67">
        <f t="shared" si="0"/>
        <v>680.22761552173301</v>
      </c>
      <c r="D23" s="66"/>
      <c r="E23" s="67">
        <f t="shared" si="1"/>
        <v>0</v>
      </c>
      <c r="F23" s="190">
        <v>12.48</v>
      </c>
      <c r="G23" s="191">
        <f t="shared" si="2"/>
        <v>416.00000000000006</v>
      </c>
      <c r="H23" s="62">
        <f>LARGE((C23,E23,G23),1)</f>
        <v>680.22761552173301</v>
      </c>
      <c r="I23" s="193">
        <v>25</v>
      </c>
    </row>
    <row r="24" spans="1:9" x14ac:dyDescent="0.15">
      <c r="A24" s="65" t="s">
        <v>75</v>
      </c>
      <c r="B24" s="66">
        <v>14.52</v>
      </c>
      <c r="C24" s="67">
        <f t="shared" si="0"/>
        <v>189.14027149321262</v>
      </c>
      <c r="D24" s="66"/>
      <c r="E24" s="67">
        <f t="shared" si="1"/>
        <v>0</v>
      </c>
      <c r="F24" s="190">
        <v>12.48</v>
      </c>
      <c r="G24" s="191">
        <f t="shared" si="2"/>
        <v>416.00000000000006</v>
      </c>
      <c r="H24" s="62">
        <f>LARGE((C24,E24,G24),1)</f>
        <v>416.00000000000006</v>
      </c>
      <c r="I24" s="193">
        <v>26</v>
      </c>
    </row>
    <row r="25" spans="1:9" x14ac:dyDescent="0.15">
      <c r="C25"/>
      <c r="F25" s="192" t="s">
        <v>185</v>
      </c>
      <c r="G25" s="192"/>
      <c r="H25" s="192"/>
      <c r="I25" s="192"/>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row r="33" customFormat="1" x14ac:dyDescent="0.15"/>
  </sheetData>
  <sortState xmlns:xlrd2="http://schemas.microsoft.com/office/spreadsheetml/2017/richdata2" ref="A17:I24">
    <sortCondition ref="I17:I24"/>
  </sortState>
  <mergeCells count="5">
    <mergeCell ref="A1:A7"/>
    <mergeCell ref="B2:F2"/>
    <mergeCell ref="B4:F4"/>
    <mergeCell ref="B6:C6"/>
    <mergeCell ref="B10:C10"/>
  </mergeCells>
  <conditionalFormatting sqref="A17:A24">
    <cfRule type="duplicateValues" dxfId="12" priority="4"/>
    <cfRule type="duplicateValues" dxfId="11" priority="5"/>
  </conditionalFormatting>
  <conditionalFormatting sqref="A21">
    <cfRule type="duplicateValues" dxfId="10" priority="6"/>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B5CC4-7243-0D4C-9EC3-5E1F40F1F1BA}">
  <dimension ref="A1:I32"/>
  <sheetViews>
    <sheetView workbookViewId="0">
      <selection activeCell="B18" sqref="B18"/>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10"/>
      <c r="B1" s="56"/>
      <c r="C1" s="56"/>
      <c r="D1" s="56"/>
      <c r="E1" s="56"/>
      <c r="F1" s="56"/>
      <c r="G1" s="56"/>
      <c r="H1" s="56"/>
      <c r="I1" s="32"/>
    </row>
    <row r="2" spans="1:9" ht="15" customHeight="1" x14ac:dyDescent="0.15">
      <c r="A2" s="210"/>
      <c r="B2" s="212" t="s">
        <v>37</v>
      </c>
      <c r="C2" s="212"/>
      <c r="D2" s="212"/>
      <c r="E2" s="212"/>
      <c r="F2" s="212"/>
      <c r="G2" s="56"/>
      <c r="H2" s="56"/>
      <c r="I2" s="32"/>
    </row>
    <row r="3" spans="1:9" ht="15" customHeight="1" x14ac:dyDescent="0.15">
      <c r="A3" s="210"/>
      <c r="B3" s="56"/>
      <c r="C3" s="56"/>
      <c r="D3" s="56"/>
      <c r="E3" s="56"/>
      <c r="F3" s="56"/>
      <c r="G3" s="56"/>
      <c r="H3" s="56"/>
      <c r="I3" s="32"/>
    </row>
    <row r="4" spans="1:9" ht="15" customHeight="1" x14ac:dyDescent="0.15">
      <c r="A4" s="210"/>
      <c r="B4" s="212" t="s">
        <v>32</v>
      </c>
      <c r="C4" s="212"/>
      <c r="D4" s="212"/>
      <c r="E4" s="212"/>
      <c r="F4" s="212"/>
      <c r="G4" s="56"/>
      <c r="H4" s="56"/>
      <c r="I4" s="32"/>
    </row>
    <row r="5" spans="1:9" ht="15" customHeight="1" x14ac:dyDescent="0.15">
      <c r="A5" s="210"/>
      <c r="B5" s="56"/>
      <c r="C5" s="56"/>
      <c r="D5" s="56"/>
      <c r="E5" s="56"/>
      <c r="F5" s="56"/>
      <c r="G5" s="56"/>
      <c r="H5" s="56"/>
      <c r="I5" s="32"/>
    </row>
    <row r="6" spans="1:9" ht="15" customHeight="1" x14ac:dyDescent="0.15">
      <c r="A6" s="210"/>
      <c r="B6" s="211"/>
      <c r="C6" s="211"/>
      <c r="D6" s="56"/>
      <c r="E6" s="56"/>
      <c r="F6" s="56"/>
      <c r="G6" s="56"/>
      <c r="H6" s="56"/>
      <c r="I6" s="32"/>
    </row>
    <row r="7" spans="1:9" ht="15" customHeight="1" x14ac:dyDescent="0.15">
      <c r="A7" s="210"/>
      <c r="B7" s="56"/>
      <c r="C7" s="56"/>
      <c r="D7" s="56"/>
      <c r="E7" s="56"/>
      <c r="F7" s="56"/>
      <c r="G7" s="56"/>
      <c r="H7" s="56"/>
      <c r="I7" s="32"/>
    </row>
    <row r="8" spans="1:9" ht="15" customHeight="1" x14ac:dyDescent="0.15">
      <c r="A8" s="33" t="s">
        <v>10</v>
      </c>
      <c r="B8" s="34" t="s">
        <v>190</v>
      </c>
      <c r="C8" s="34"/>
      <c r="D8" s="34"/>
      <c r="E8" s="34"/>
      <c r="F8" s="55"/>
      <c r="G8" s="55"/>
      <c r="H8" s="55"/>
      <c r="I8" s="32"/>
    </row>
    <row r="9" spans="1:9" ht="15" customHeight="1" x14ac:dyDescent="0.15">
      <c r="A9" s="33" t="s">
        <v>0</v>
      </c>
      <c r="B9" s="34" t="s">
        <v>189</v>
      </c>
      <c r="C9" s="34"/>
      <c r="D9" s="34"/>
      <c r="E9" s="34"/>
      <c r="F9" s="55"/>
      <c r="G9" s="55"/>
      <c r="H9" s="55"/>
      <c r="I9" s="32"/>
    </row>
    <row r="10" spans="1:9" ht="15" customHeight="1" x14ac:dyDescent="0.15">
      <c r="A10" s="33" t="s">
        <v>12</v>
      </c>
      <c r="B10" s="213">
        <v>43548</v>
      </c>
      <c r="C10" s="213"/>
      <c r="D10" s="35"/>
      <c r="E10" s="35"/>
      <c r="F10" s="36"/>
      <c r="G10" s="36"/>
      <c r="H10" s="36"/>
      <c r="I10" s="32"/>
    </row>
    <row r="11" spans="1:9" ht="15" customHeight="1" x14ac:dyDescent="0.15">
      <c r="A11" s="33" t="s">
        <v>31</v>
      </c>
      <c r="B11" s="34" t="s">
        <v>39</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39" t="s">
        <v>68</v>
      </c>
      <c r="E13" s="38"/>
      <c r="F13" s="39" t="s">
        <v>70</v>
      </c>
      <c r="G13" s="38"/>
      <c r="H13" s="40"/>
      <c r="I13" s="41" t="s">
        <v>22</v>
      </c>
    </row>
    <row r="14" spans="1:9" ht="15" customHeight="1" x14ac:dyDescent="0.15">
      <c r="A14" s="55" t="s">
        <v>14</v>
      </c>
      <c r="B14" s="42">
        <v>1.25</v>
      </c>
      <c r="C14" s="43"/>
      <c r="D14" s="76">
        <v>1.2749999999999999</v>
      </c>
      <c r="E14" s="43"/>
      <c r="F14" s="44">
        <v>1.3</v>
      </c>
      <c r="G14" s="43"/>
      <c r="H14" s="45" t="s">
        <v>16</v>
      </c>
      <c r="I14" s="46" t="s">
        <v>23</v>
      </c>
    </row>
    <row r="15" spans="1:9" ht="15" customHeight="1" x14ac:dyDescent="0.15">
      <c r="A15" s="55" t="s">
        <v>13</v>
      </c>
      <c r="B15" s="47">
        <v>68.22</v>
      </c>
      <c r="C15" s="48"/>
      <c r="D15" s="47">
        <v>100</v>
      </c>
      <c r="E15" s="48"/>
      <c r="F15" s="49">
        <v>65.58</v>
      </c>
      <c r="G15" s="48"/>
      <c r="H15" s="45" t="s">
        <v>17</v>
      </c>
      <c r="I15" s="46" t="s">
        <v>24</v>
      </c>
    </row>
    <row r="16" spans="1:9" ht="15" customHeight="1" x14ac:dyDescent="0.15">
      <c r="A16" s="55"/>
      <c r="B16" s="50" t="s">
        <v>4</v>
      </c>
      <c r="C16" s="51" t="s">
        <v>3</v>
      </c>
      <c r="D16" s="51" t="s">
        <v>4</v>
      </c>
      <c r="E16" s="51" t="s">
        <v>3</v>
      </c>
      <c r="F16" s="51" t="s">
        <v>4</v>
      </c>
      <c r="G16" s="51" t="s">
        <v>3</v>
      </c>
      <c r="H16" s="52" t="s">
        <v>3</v>
      </c>
      <c r="I16" s="53">
        <v>26</v>
      </c>
    </row>
    <row r="17" spans="1:9" ht="15" customHeight="1" x14ac:dyDescent="0.15">
      <c r="A17" s="64" t="s">
        <v>44</v>
      </c>
      <c r="B17" s="66">
        <v>50.67</v>
      </c>
      <c r="C17" s="67">
        <f>B17/B$15*1000*B$14</f>
        <v>928.43007915567296</v>
      </c>
      <c r="D17" s="66">
        <v>0</v>
      </c>
      <c r="E17" s="67">
        <f>D17/D$15*1000*D$14</f>
        <v>0</v>
      </c>
      <c r="F17" s="66">
        <v>53.4</v>
      </c>
      <c r="G17" s="67">
        <f>F17/F$15*1000*F$14</f>
        <v>1058.5544373284538</v>
      </c>
      <c r="H17" s="62">
        <f>LARGE((C17,E17,G17),1)</f>
        <v>1058.5544373284538</v>
      </c>
      <c r="I17" s="63">
        <v>8</v>
      </c>
    </row>
    <row r="18" spans="1:9" ht="15" customHeight="1" x14ac:dyDescent="0.15">
      <c r="A18" s="64" t="s">
        <v>49</v>
      </c>
      <c r="B18" s="66">
        <v>39.770000000000003</v>
      </c>
      <c r="C18" s="67">
        <f t="shared" ref="C18" si="0">B18/B$15*1000*B$14</f>
        <v>728.70858985634732</v>
      </c>
      <c r="D18" s="66">
        <v>0</v>
      </c>
      <c r="E18" s="67">
        <f>D18/D$15*1000*D$14</f>
        <v>0</v>
      </c>
      <c r="F18" s="66">
        <v>42.52</v>
      </c>
      <c r="G18" s="67">
        <f>F18/F$15*1000*F$14</f>
        <v>842.87892650198239</v>
      </c>
      <c r="H18" s="62">
        <f>LARGE((C18,E18,G18),1)</f>
        <v>842.87892650198239</v>
      </c>
      <c r="I18" s="63">
        <v>11</v>
      </c>
    </row>
    <row r="19" spans="1:9" x14ac:dyDescent="0.15">
      <c r="A19" s="65" t="s">
        <v>45</v>
      </c>
      <c r="B19" s="66">
        <v>27.71</v>
      </c>
      <c r="C19" s="67">
        <f t="shared" ref="C19:C21" si="1">B19/B$15*1000*B$14</f>
        <v>507.73233655819411</v>
      </c>
      <c r="D19" s="66">
        <v>0</v>
      </c>
      <c r="E19" s="67">
        <f t="shared" ref="E19:E21" si="2">D19/D$15*1000*D$14</f>
        <v>0</v>
      </c>
      <c r="F19" s="66"/>
      <c r="G19" s="67">
        <f t="shared" ref="G19:G21" si="3">F19/F$15*1000*F$14</f>
        <v>0</v>
      </c>
      <c r="H19" s="62">
        <f>LARGE((C19,E19,G19),1)</f>
        <v>507.73233655819411</v>
      </c>
      <c r="I19" s="63">
        <v>19</v>
      </c>
    </row>
    <row r="20" spans="1:9" x14ac:dyDescent="0.15">
      <c r="A20" s="64" t="s">
        <v>46</v>
      </c>
      <c r="B20" s="66">
        <v>11.91</v>
      </c>
      <c r="C20" s="67">
        <f t="shared" si="1"/>
        <v>218.22779243623569</v>
      </c>
      <c r="D20" s="66">
        <v>0</v>
      </c>
      <c r="E20" s="67">
        <f t="shared" si="2"/>
        <v>0</v>
      </c>
      <c r="F20" s="66"/>
      <c r="G20" s="67">
        <f t="shared" si="3"/>
        <v>0</v>
      </c>
      <c r="H20" s="62">
        <f>LARGE((C20,E20,G20),1)</f>
        <v>218.22779243623569</v>
      </c>
      <c r="I20" s="63">
        <v>24</v>
      </c>
    </row>
    <row r="21" spans="1:9" x14ac:dyDescent="0.15">
      <c r="A21" s="64" t="s">
        <v>47</v>
      </c>
      <c r="B21" s="66">
        <v>9.4</v>
      </c>
      <c r="C21" s="67">
        <f t="shared" si="1"/>
        <v>172.23688068015247</v>
      </c>
      <c r="D21" s="66">
        <v>0</v>
      </c>
      <c r="E21" s="67">
        <f t="shared" si="2"/>
        <v>0</v>
      </c>
      <c r="F21" s="66"/>
      <c r="G21" s="67">
        <f t="shared" si="3"/>
        <v>0</v>
      </c>
      <c r="H21" s="62">
        <f>LARGE((C21,E21,G21),1)</f>
        <v>172.23688068015247</v>
      </c>
      <c r="I21" s="63">
        <v>25</v>
      </c>
    </row>
    <row r="22" spans="1:9" x14ac:dyDescent="0.15">
      <c r="A22" s="64"/>
      <c r="B22" s="66"/>
      <c r="C22" s="67"/>
      <c r="D22" s="66"/>
      <c r="E22" s="67"/>
      <c r="F22" s="66"/>
      <c r="G22" s="67"/>
      <c r="H22" s="62"/>
      <c r="I22" s="63"/>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sheetData>
  <mergeCells count="5">
    <mergeCell ref="A1:A7"/>
    <mergeCell ref="B2:F2"/>
    <mergeCell ref="B4:F4"/>
    <mergeCell ref="B6:C6"/>
    <mergeCell ref="B10:C10"/>
  </mergeCells>
  <conditionalFormatting sqref="A17:A21">
    <cfRule type="duplicateValues" dxfId="9" priority="4"/>
    <cfRule type="duplicateValues" dxfId="8" priority="5"/>
  </conditionalFormatting>
  <conditionalFormatting sqref="A21">
    <cfRule type="duplicateValues" dxfId="7" priority="6"/>
  </conditionalFormatting>
  <conditionalFormatting sqref="A22">
    <cfRule type="duplicateValues" dxfId="6" priority="1"/>
    <cfRule type="duplicateValues" dxfId="5" priority="2"/>
  </conditionalFormatting>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7E34F-9953-AE45-9DD5-ED4D48765BCB}">
  <dimension ref="A1:I32"/>
  <sheetViews>
    <sheetView topLeftCell="A2" workbookViewId="0">
      <selection activeCell="L21" sqref="L21"/>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10"/>
      <c r="B1" s="56"/>
      <c r="C1" s="56"/>
      <c r="D1" s="56"/>
      <c r="E1" s="56"/>
      <c r="F1" s="56"/>
      <c r="G1" s="56"/>
      <c r="H1" s="56"/>
      <c r="I1" s="32"/>
    </row>
    <row r="2" spans="1:9" ht="15" customHeight="1" x14ac:dyDescent="0.15">
      <c r="A2" s="210"/>
      <c r="B2" s="212" t="s">
        <v>37</v>
      </c>
      <c r="C2" s="212"/>
      <c r="D2" s="212"/>
      <c r="E2" s="212"/>
      <c r="F2" s="212"/>
      <c r="G2" s="56"/>
      <c r="H2" s="56"/>
      <c r="I2" s="32"/>
    </row>
    <row r="3" spans="1:9" ht="15" customHeight="1" x14ac:dyDescent="0.15">
      <c r="A3" s="210"/>
      <c r="B3" s="56"/>
      <c r="C3" s="56"/>
      <c r="D3" s="56"/>
      <c r="E3" s="56"/>
      <c r="F3" s="56"/>
      <c r="G3" s="56"/>
      <c r="H3" s="56"/>
      <c r="I3" s="32"/>
    </row>
    <row r="4" spans="1:9" ht="15" customHeight="1" x14ac:dyDescent="0.15">
      <c r="A4" s="210"/>
      <c r="B4" s="212" t="s">
        <v>32</v>
      </c>
      <c r="C4" s="212"/>
      <c r="D4" s="212"/>
      <c r="E4" s="212"/>
      <c r="F4" s="212"/>
      <c r="G4" s="56"/>
      <c r="H4" s="56"/>
      <c r="I4" s="32"/>
    </row>
    <row r="5" spans="1:9" ht="15" customHeight="1" x14ac:dyDescent="0.15">
      <c r="A5" s="210"/>
      <c r="B5" s="56"/>
      <c r="C5" s="56"/>
      <c r="D5" s="56"/>
      <c r="E5" s="56"/>
      <c r="F5" s="56"/>
      <c r="G5" s="56"/>
      <c r="H5" s="56"/>
      <c r="I5" s="32"/>
    </row>
    <row r="6" spans="1:9" ht="15" customHeight="1" x14ac:dyDescent="0.15">
      <c r="A6" s="210"/>
      <c r="B6" s="211"/>
      <c r="C6" s="211"/>
      <c r="D6" s="56"/>
      <c r="E6" s="56"/>
      <c r="F6" s="56"/>
      <c r="G6" s="56"/>
      <c r="H6" s="56"/>
      <c r="I6" s="32"/>
    </row>
    <row r="7" spans="1:9" ht="15" customHeight="1" x14ac:dyDescent="0.15">
      <c r="A7" s="210"/>
      <c r="B7" s="56"/>
      <c r="C7" s="56"/>
      <c r="D7" s="56"/>
      <c r="E7" s="56"/>
      <c r="F7" s="56"/>
      <c r="G7" s="56"/>
      <c r="H7" s="56"/>
      <c r="I7" s="32"/>
    </row>
    <row r="8" spans="1:9" ht="15" customHeight="1" x14ac:dyDescent="0.15">
      <c r="A8" s="33" t="s">
        <v>10</v>
      </c>
      <c r="B8" s="34" t="s">
        <v>190</v>
      </c>
      <c r="C8" s="34"/>
      <c r="D8" s="34"/>
      <c r="E8" s="34"/>
      <c r="F8" s="55"/>
      <c r="G8" s="55"/>
      <c r="H8" s="55"/>
      <c r="I8" s="32"/>
    </row>
    <row r="9" spans="1:9" ht="15" customHeight="1" x14ac:dyDescent="0.15">
      <c r="A9" s="33" t="s">
        <v>0</v>
      </c>
      <c r="B9" s="34" t="s">
        <v>189</v>
      </c>
      <c r="C9" s="34"/>
      <c r="D9" s="34"/>
      <c r="E9" s="34"/>
      <c r="F9" s="55"/>
      <c r="G9" s="55"/>
      <c r="H9" s="55"/>
      <c r="I9" s="32"/>
    </row>
    <row r="10" spans="1:9" ht="15" customHeight="1" x14ac:dyDescent="0.15">
      <c r="A10" s="33" t="s">
        <v>12</v>
      </c>
      <c r="B10" s="213">
        <v>43548</v>
      </c>
      <c r="C10" s="213"/>
      <c r="D10" s="35"/>
      <c r="E10" s="35"/>
      <c r="F10" s="36"/>
      <c r="G10" s="36"/>
      <c r="H10" s="36"/>
      <c r="I10" s="32"/>
    </row>
    <row r="11" spans="1:9" ht="15" customHeight="1" x14ac:dyDescent="0.15">
      <c r="A11" s="33" t="s">
        <v>31</v>
      </c>
      <c r="B11" s="34" t="s">
        <v>71</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39" t="s">
        <v>191</v>
      </c>
      <c r="E13" s="38"/>
      <c r="F13" s="39" t="s">
        <v>192</v>
      </c>
      <c r="G13" s="38"/>
      <c r="H13" s="40"/>
      <c r="I13" s="41" t="s">
        <v>22</v>
      </c>
    </row>
    <row r="14" spans="1:9" ht="15" customHeight="1" x14ac:dyDescent="0.15">
      <c r="A14" s="55" t="s">
        <v>14</v>
      </c>
      <c r="B14" s="42">
        <v>1.25</v>
      </c>
      <c r="C14" s="43"/>
      <c r="D14" s="76">
        <v>1.2749999999999999</v>
      </c>
      <c r="E14" s="43"/>
      <c r="F14" s="44">
        <v>1.3</v>
      </c>
      <c r="G14" s="43"/>
      <c r="H14" s="45" t="s">
        <v>16</v>
      </c>
      <c r="I14" s="46" t="s">
        <v>23</v>
      </c>
    </row>
    <row r="15" spans="1:9" ht="15" customHeight="1" x14ac:dyDescent="0.15">
      <c r="A15" s="55" t="s">
        <v>13</v>
      </c>
      <c r="B15" s="47">
        <v>71.05</v>
      </c>
      <c r="C15" s="48"/>
      <c r="D15" s="47">
        <v>30</v>
      </c>
      <c r="E15" s="48"/>
      <c r="F15" s="49">
        <v>30</v>
      </c>
      <c r="G15" s="48"/>
      <c r="H15" s="45" t="s">
        <v>17</v>
      </c>
      <c r="I15" s="46" t="s">
        <v>24</v>
      </c>
    </row>
    <row r="16" spans="1:9" ht="15" customHeight="1" x14ac:dyDescent="0.15">
      <c r="A16" s="55"/>
      <c r="B16" s="50" t="s">
        <v>4</v>
      </c>
      <c r="C16" s="51" t="s">
        <v>3</v>
      </c>
      <c r="D16" s="51" t="s">
        <v>4</v>
      </c>
      <c r="E16" s="51" t="s">
        <v>3</v>
      </c>
      <c r="F16" s="51" t="s">
        <v>4</v>
      </c>
      <c r="G16" s="51" t="s">
        <v>3</v>
      </c>
      <c r="H16" s="52" t="s">
        <v>3</v>
      </c>
      <c r="I16" s="53">
        <v>26</v>
      </c>
    </row>
    <row r="17" spans="1:9" ht="15" customHeight="1" x14ac:dyDescent="0.15">
      <c r="A17" s="64" t="s">
        <v>49</v>
      </c>
      <c r="B17" s="66">
        <v>49.13</v>
      </c>
      <c r="C17" s="67">
        <f>B17/B$15*1000*B$14</f>
        <v>864.35608726249131</v>
      </c>
      <c r="D17" s="66">
        <v>0</v>
      </c>
      <c r="E17" s="67">
        <f>D17/D$15*1000*D$14</f>
        <v>0</v>
      </c>
      <c r="F17" s="66">
        <v>27.11</v>
      </c>
      <c r="G17" s="67">
        <f>F17/F$15*1000*F$14</f>
        <v>1174.7666666666667</v>
      </c>
      <c r="H17" s="62">
        <f>LARGE((C17,E17,G17),1)</f>
        <v>1174.7666666666667</v>
      </c>
      <c r="I17" s="63">
        <v>6</v>
      </c>
    </row>
    <row r="18" spans="1:9" ht="15" customHeight="1" x14ac:dyDescent="0.15">
      <c r="A18" s="64" t="s">
        <v>45</v>
      </c>
      <c r="B18" s="66">
        <v>43.82</v>
      </c>
      <c r="C18" s="67">
        <f t="shared" ref="C18" si="0">B18/B$15*1000*B$14</f>
        <v>770.93596059113293</v>
      </c>
      <c r="D18" s="66"/>
      <c r="E18" s="67">
        <f>D18/D$15*1000*D$14</f>
        <v>0</v>
      </c>
      <c r="F18" s="66">
        <v>23.78</v>
      </c>
      <c r="G18" s="67">
        <f>F18/F$15*1000*F$14</f>
        <v>1030.4666666666667</v>
      </c>
      <c r="H18" s="62">
        <f>LARGE((C18,E18,G18),1)</f>
        <v>1030.4666666666667</v>
      </c>
      <c r="I18" s="63">
        <v>12</v>
      </c>
    </row>
    <row r="19" spans="1:9" x14ac:dyDescent="0.15">
      <c r="A19" s="65" t="s">
        <v>44</v>
      </c>
      <c r="B19" s="66">
        <v>54.38</v>
      </c>
      <c r="C19" s="67">
        <f t="shared" ref="C19:C21" si="1">B19/B$15*1000*B$14</f>
        <v>956.7206192821958</v>
      </c>
      <c r="D19" s="66"/>
      <c r="E19" s="67">
        <f t="shared" ref="E19:E21" si="2">D19/D$15*1000*D$14</f>
        <v>0</v>
      </c>
      <c r="F19" s="200">
        <v>23.78</v>
      </c>
      <c r="G19" s="67">
        <f t="shared" ref="G19:G21" si="3">F19/F$15*1000*F$14</f>
        <v>1030.4666666666667</v>
      </c>
      <c r="H19" s="62">
        <f>LARGE((C19,E19,G19),1)</f>
        <v>1030.4666666666667</v>
      </c>
      <c r="I19" s="63">
        <v>14</v>
      </c>
    </row>
    <row r="20" spans="1:9" x14ac:dyDescent="0.15">
      <c r="A20" s="64" t="s">
        <v>46</v>
      </c>
      <c r="B20" s="66">
        <v>39.369999999999997</v>
      </c>
      <c r="C20" s="67">
        <f t="shared" si="1"/>
        <v>692.64602392681218</v>
      </c>
      <c r="D20" s="66"/>
      <c r="E20" s="67">
        <f t="shared" si="2"/>
        <v>0</v>
      </c>
      <c r="F20" s="66">
        <v>23.78</v>
      </c>
      <c r="G20" s="67">
        <f t="shared" si="3"/>
        <v>1030.4666666666667</v>
      </c>
      <c r="H20" s="62">
        <f>LARGE((C20,E20,G20),1)</f>
        <v>1030.4666666666667</v>
      </c>
      <c r="I20" s="63">
        <v>16</v>
      </c>
    </row>
    <row r="21" spans="1:9" x14ac:dyDescent="0.15">
      <c r="A21" s="64" t="s">
        <v>47</v>
      </c>
      <c r="B21" s="66">
        <v>36.090000000000003</v>
      </c>
      <c r="C21" s="67">
        <f t="shared" si="1"/>
        <v>634.94018296973968</v>
      </c>
      <c r="D21" s="198">
        <v>12.48</v>
      </c>
      <c r="E21" s="67">
        <f t="shared" si="2"/>
        <v>530.40000000000009</v>
      </c>
      <c r="F21" s="66">
        <v>0</v>
      </c>
      <c r="G21" s="67">
        <f t="shared" si="3"/>
        <v>0</v>
      </c>
      <c r="H21" s="62">
        <f>LARGE((C21,E21,G21),1)</f>
        <v>634.94018296973968</v>
      </c>
      <c r="I21" s="63">
        <v>22</v>
      </c>
    </row>
    <row r="22" spans="1:9" x14ac:dyDescent="0.15">
      <c r="A22" s="64"/>
      <c r="B22" s="66"/>
      <c r="C22" s="67"/>
      <c r="D22" s="66"/>
      <c r="E22" s="67"/>
      <c r="F22" s="66"/>
      <c r="G22" s="67"/>
      <c r="H22" s="62"/>
      <c r="I22" s="63"/>
    </row>
    <row r="23" spans="1:9" x14ac:dyDescent="0.15">
      <c r="C23"/>
      <c r="D23" s="199" t="s">
        <v>194</v>
      </c>
      <c r="E23" s="106"/>
      <c r="F23" s="201" t="s">
        <v>195</v>
      </c>
      <c r="G23" s="87"/>
      <c r="H23" s="87"/>
      <c r="I23" s="87"/>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sheetData>
  <mergeCells count="5">
    <mergeCell ref="A1:A7"/>
    <mergeCell ref="B2:F2"/>
    <mergeCell ref="B4:F4"/>
    <mergeCell ref="B6:C6"/>
    <mergeCell ref="B10:C10"/>
  </mergeCells>
  <conditionalFormatting sqref="A17:A21">
    <cfRule type="duplicateValues" dxfId="4" priority="4"/>
    <cfRule type="duplicateValues" dxfId="3" priority="5"/>
  </conditionalFormatting>
  <conditionalFormatting sqref="A21">
    <cfRule type="duplicateValues" dxfId="2" priority="6"/>
  </conditionalFormatting>
  <conditionalFormatting sqref="A22">
    <cfRule type="duplicateValues" dxfId="1" priority="1"/>
    <cfRule type="duplicateValues" dxfId="0" priority="2"/>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7C0D6-33C8-9849-A318-A4421E8DCEC7}">
  <dimension ref="A1:AM28"/>
  <sheetViews>
    <sheetView showGridLines="0" zoomScale="110" zoomScaleNormal="110" workbookViewId="0">
      <selection activeCell="E12" sqref="E12"/>
    </sheetView>
  </sheetViews>
  <sheetFormatPr baseColWidth="10" defaultColWidth="17.6640625" defaultRowHeight="20" customHeight="1" x14ac:dyDescent="0.15"/>
  <cols>
    <col min="1" max="1" width="26.6640625" customWidth="1"/>
    <col min="2" max="2" width="7.83203125" hidden="1" customWidth="1"/>
    <col min="3" max="3" width="9" hidden="1" customWidth="1"/>
    <col min="4" max="4" width="10.6640625" style="189" customWidth="1"/>
    <col min="5" max="5" width="21.33203125" customWidth="1"/>
    <col min="6" max="6" width="0.83203125" hidden="1" customWidth="1"/>
    <col min="7" max="7" width="5.1640625" bestFit="1" customWidth="1"/>
    <col min="8" max="8" width="5.83203125" customWidth="1"/>
    <col min="9" max="11" width="5.6640625" customWidth="1"/>
    <col min="12" max="12" width="7.1640625" customWidth="1"/>
    <col min="13" max="13" width="5.1640625" hidden="1" customWidth="1"/>
    <col min="14" max="39" width="5.1640625" customWidth="1"/>
  </cols>
  <sheetData>
    <row r="1" spans="1:39" ht="33.75" customHeight="1" x14ac:dyDescent="0.2">
      <c r="A1" s="70" t="s">
        <v>57</v>
      </c>
      <c r="B1" s="70"/>
      <c r="C1" s="70"/>
      <c r="D1" s="187"/>
      <c r="E1" s="70"/>
      <c r="F1" s="70"/>
      <c r="G1" s="71" t="s">
        <v>36</v>
      </c>
      <c r="H1" s="71"/>
      <c r="I1" s="70"/>
      <c r="J1" s="70"/>
      <c r="K1" s="70"/>
      <c r="L1" s="70"/>
      <c r="M1" s="1"/>
      <c r="N1" s="19">
        <v>2022</v>
      </c>
      <c r="O1" s="19">
        <v>2022</v>
      </c>
      <c r="P1" s="19">
        <v>2023</v>
      </c>
      <c r="Q1" s="19">
        <v>2023</v>
      </c>
      <c r="R1" s="19">
        <v>2023</v>
      </c>
      <c r="S1" s="19">
        <v>2023</v>
      </c>
      <c r="T1" s="19">
        <v>2023</v>
      </c>
      <c r="U1" s="19">
        <v>2023</v>
      </c>
      <c r="V1" s="19">
        <v>2023</v>
      </c>
      <c r="W1" s="19">
        <v>2023</v>
      </c>
      <c r="X1" s="166">
        <v>2023</v>
      </c>
      <c r="Y1" s="19">
        <v>2023</v>
      </c>
      <c r="Z1" s="19">
        <v>2023</v>
      </c>
      <c r="AA1" s="19">
        <v>2023</v>
      </c>
      <c r="AB1" s="19">
        <v>2023</v>
      </c>
      <c r="AC1" s="19">
        <v>2023</v>
      </c>
      <c r="AD1" s="19">
        <v>2023</v>
      </c>
      <c r="AE1" s="19"/>
      <c r="AF1" s="19"/>
      <c r="AG1" s="19"/>
      <c r="AH1" s="19"/>
      <c r="AI1" s="19"/>
      <c r="AJ1" s="19"/>
      <c r="AK1" s="19"/>
      <c r="AL1" s="19"/>
      <c r="AM1" s="19"/>
    </row>
    <row r="2" spans="1:39" ht="38" customHeight="1" x14ac:dyDescent="0.15">
      <c r="A2" s="2"/>
      <c r="B2" s="2"/>
      <c r="C2" s="2"/>
      <c r="D2" s="188"/>
      <c r="E2" s="2"/>
      <c r="F2" s="2"/>
      <c r="G2" s="2"/>
      <c r="H2" s="2"/>
      <c r="I2" s="2"/>
      <c r="J2" s="2"/>
      <c r="K2" s="2"/>
      <c r="L2" s="2"/>
      <c r="M2" s="3" t="s">
        <v>27</v>
      </c>
      <c r="N2" s="59" t="s">
        <v>54</v>
      </c>
      <c r="O2" s="59" t="s">
        <v>54</v>
      </c>
      <c r="P2" s="59" t="s">
        <v>67</v>
      </c>
      <c r="Q2" s="59" t="s">
        <v>73</v>
      </c>
      <c r="R2" s="59" t="s">
        <v>105</v>
      </c>
      <c r="S2" s="59" t="s">
        <v>73</v>
      </c>
      <c r="T2" s="59" t="s">
        <v>73</v>
      </c>
      <c r="U2" s="59" t="s">
        <v>67</v>
      </c>
      <c r="V2" s="113" t="s">
        <v>126</v>
      </c>
      <c r="W2" s="59" t="s">
        <v>73</v>
      </c>
      <c r="X2" s="167" t="s">
        <v>145</v>
      </c>
      <c r="Y2" s="59" t="s">
        <v>146</v>
      </c>
      <c r="Z2" s="59" t="s">
        <v>176</v>
      </c>
      <c r="AA2" s="59" t="s">
        <v>176</v>
      </c>
      <c r="AB2" s="59" t="s">
        <v>180</v>
      </c>
      <c r="AC2" s="59" t="s">
        <v>105</v>
      </c>
      <c r="AD2" s="59" t="s">
        <v>193</v>
      </c>
      <c r="AE2" s="59"/>
      <c r="AF2" s="59"/>
      <c r="AG2" s="59"/>
      <c r="AH2" s="59"/>
      <c r="AI2" s="59"/>
      <c r="AJ2" s="59"/>
      <c r="AK2" s="59"/>
      <c r="AL2" s="59"/>
      <c r="AM2" s="59"/>
    </row>
    <row r="3" spans="1:39" ht="36" customHeight="1" x14ac:dyDescent="0.15">
      <c r="A3" s="72" t="s">
        <v>33</v>
      </c>
      <c r="B3" s="73" t="s">
        <v>38</v>
      </c>
      <c r="C3" s="73"/>
      <c r="D3" s="183"/>
      <c r="E3" s="73"/>
      <c r="F3" s="74"/>
      <c r="G3" s="75"/>
      <c r="H3" s="206" t="s">
        <v>56</v>
      </c>
      <c r="I3" s="206"/>
      <c r="J3" s="206"/>
      <c r="K3" s="206"/>
      <c r="L3" s="207"/>
      <c r="M3" s="3" t="s">
        <v>28</v>
      </c>
      <c r="N3" s="59" t="s">
        <v>41</v>
      </c>
      <c r="O3" s="59" t="s">
        <v>41</v>
      </c>
      <c r="P3" s="59" t="s">
        <v>41</v>
      </c>
      <c r="Q3" s="59" t="s">
        <v>96</v>
      </c>
      <c r="R3" s="59" t="s">
        <v>111</v>
      </c>
      <c r="S3" s="59" t="s">
        <v>96</v>
      </c>
      <c r="T3" s="59" t="s">
        <v>96</v>
      </c>
      <c r="U3" s="59" t="s">
        <v>116</v>
      </c>
      <c r="V3" s="59" t="s">
        <v>127</v>
      </c>
      <c r="W3" s="59" t="s">
        <v>144</v>
      </c>
      <c r="X3" s="167" t="s">
        <v>147</v>
      </c>
      <c r="Y3" s="59" t="s">
        <v>144</v>
      </c>
      <c r="Z3" s="59" t="s">
        <v>177</v>
      </c>
      <c r="AA3" s="59" t="s">
        <v>179</v>
      </c>
      <c r="AB3" s="59" t="s">
        <v>181</v>
      </c>
      <c r="AC3" s="59" t="s">
        <v>181</v>
      </c>
      <c r="AD3" s="59" t="s">
        <v>189</v>
      </c>
      <c r="AE3" s="59"/>
      <c r="AF3" s="59"/>
      <c r="AG3" s="59"/>
      <c r="AH3" s="59"/>
      <c r="AI3" s="59"/>
      <c r="AJ3" s="59"/>
      <c r="AK3" s="59"/>
      <c r="AL3" s="59"/>
      <c r="AM3" s="59"/>
    </row>
    <row r="4" spans="1:39" ht="15" customHeight="1" x14ac:dyDescent="0.15">
      <c r="A4" s="4"/>
      <c r="B4" s="5"/>
      <c r="C4" s="208" t="s">
        <v>64</v>
      </c>
      <c r="D4" s="184"/>
      <c r="E4" s="5"/>
      <c r="F4" s="6"/>
      <c r="G4" s="7" t="s">
        <v>3</v>
      </c>
      <c r="H4" s="8" t="s">
        <v>2</v>
      </c>
      <c r="I4" s="9" t="s">
        <v>18</v>
      </c>
      <c r="J4" s="10" t="s">
        <v>18</v>
      </c>
      <c r="K4" s="11" t="s">
        <v>18</v>
      </c>
      <c r="L4" s="12" t="s">
        <v>7</v>
      </c>
      <c r="M4" s="13" t="s">
        <v>29</v>
      </c>
      <c r="N4" s="60">
        <v>43450</v>
      </c>
      <c r="O4" s="60">
        <v>43451</v>
      </c>
      <c r="P4" s="60">
        <v>43485</v>
      </c>
      <c r="Q4" s="60">
        <v>43492</v>
      </c>
      <c r="R4" s="60">
        <v>43499</v>
      </c>
      <c r="S4" s="60">
        <v>43506</v>
      </c>
      <c r="T4" s="60">
        <v>43507</v>
      </c>
      <c r="U4" s="60">
        <v>43503</v>
      </c>
      <c r="V4" s="60">
        <v>43514</v>
      </c>
      <c r="W4" s="60">
        <v>43519</v>
      </c>
      <c r="X4" s="168">
        <v>43519</v>
      </c>
      <c r="Y4" s="60">
        <v>43520</v>
      </c>
      <c r="Z4" s="60">
        <v>43526</v>
      </c>
      <c r="AA4" s="60">
        <v>43532</v>
      </c>
      <c r="AB4" s="60">
        <v>43533</v>
      </c>
      <c r="AC4" s="60">
        <v>43541</v>
      </c>
      <c r="AD4" s="60">
        <v>43548</v>
      </c>
      <c r="AE4" s="60"/>
      <c r="AF4" s="60"/>
      <c r="AG4" s="60"/>
      <c r="AH4" s="60"/>
      <c r="AI4" s="60"/>
      <c r="AJ4" s="60"/>
      <c r="AK4" s="60"/>
      <c r="AL4" s="60"/>
      <c r="AM4" s="60"/>
    </row>
    <row r="5" spans="1:39" ht="15" customHeight="1" x14ac:dyDescent="0.15">
      <c r="A5" s="14" t="s">
        <v>35</v>
      </c>
      <c r="B5" s="15" t="s">
        <v>58</v>
      </c>
      <c r="C5" s="209"/>
      <c r="D5" s="185" t="s">
        <v>34</v>
      </c>
      <c r="E5" s="15" t="s">
        <v>9</v>
      </c>
      <c r="F5" s="16"/>
      <c r="G5" s="7" t="s">
        <v>2</v>
      </c>
      <c r="H5" s="17" t="s">
        <v>25</v>
      </c>
      <c r="I5" s="18" t="s">
        <v>6</v>
      </c>
      <c r="J5" s="10" t="s">
        <v>5</v>
      </c>
      <c r="K5" s="10" t="s">
        <v>19</v>
      </c>
      <c r="L5" s="12" t="s">
        <v>8</v>
      </c>
      <c r="M5" s="13" t="s">
        <v>30</v>
      </c>
      <c r="N5" s="60" t="s">
        <v>39</v>
      </c>
      <c r="O5" s="60" t="s">
        <v>39</v>
      </c>
      <c r="P5" s="60" t="s">
        <v>39</v>
      </c>
      <c r="Q5" s="60" t="s">
        <v>39</v>
      </c>
      <c r="R5" s="60" t="s">
        <v>39</v>
      </c>
      <c r="S5" s="60" t="s">
        <v>39</v>
      </c>
      <c r="T5" s="60" t="s">
        <v>39</v>
      </c>
      <c r="U5" s="60" t="s">
        <v>39</v>
      </c>
      <c r="V5" s="60" t="s">
        <v>128</v>
      </c>
      <c r="W5" s="60" t="s">
        <v>39</v>
      </c>
      <c r="X5" s="168" t="s">
        <v>39</v>
      </c>
      <c r="Y5" s="60" t="s">
        <v>39</v>
      </c>
      <c r="Z5" s="60" t="s">
        <v>39</v>
      </c>
      <c r="AA5" s="60" t="s">
        <v>39</v>
      </c>
      <c r="AB5" s="60" t="s">
        <v>39</v>
      </c>
      <c r="AC5" s="60" t="s">
        <v>39</v>
      </c>
      <c r="AD5" s="60" t="s">
        <v>39</v>
      </c>
      <c r="AE5" s="60"/>
      <c r="AF5" s="60"/>
      <c r="AG5" s="60"/>
      <c r="AH5" s="60"/>
      <c r="AI5" s="60"/>
      <c r="AJ5" s="60"/>
      <c r="AK5" s="60"/>
      <c r="AL5" s="60"/>
      <c r="AM5" s="60"/>
    </row>
    <row r="6" spans="1:39" ht="19" customHeight="1" x14ac:dyDescent="0.15">
      <c r="A6" s="197" t="s">
        <v>50</v>
      </c>
      <c r="B6" s="64">
        <v>2007</v>
      </c>
      <c r="C6" s="64" t="s">
        <v>60</v>
      </c>
      <c r="D6" s="144" t="s">
        <v>42</v>
      </c>
      <c r="E6" s="65" t="s">
        <v>49</v>
      </c>
      <c r="F6" s="64"/>
      <c r="G6" s="202">
        <f t="shared" ref="G6:G27" si="0">H6</f>
        <v>2</v>
      </c>
      <c r="H6" s="19">
        <f t="shared" ref="H6:H27" si="1">RANK(L6,$L$6:$L$27,0)</f>
        <v>2</v>
      </c>
      <c r="I6" s="20">
        <f t="shared" ref="I6:I27" si="2">LARGE(($N6:$AM6),1)</f>
        <v>941.50293255131965</v>
      </c>
      <c r="J6" s="20">
        <f t="shared" ref="J6:J25" si="3">LARGE(($N6:$AM6),2)</f>
        <v>842.87892650198239</v>
      </c>
      <c r="K6" s="20">
        <f t="shared" ref="K6:K23" si="4">LARGE(($N6:$AM6),3)</f>
        <v>808.04597701149419</v>
      </c>
      <c r="L6" s="19">
        <f t="shared" ref="L6:L27" si="5">SUM(I6+J6+K6)</f>
        <v>2592.4278360647959</v>
      </c>
      <c r="M6" s="21"/>
      <c r="N6" s="98">
        <f>IF(ISNA(VLOOKUP($E6,'FIS Apex MO-1'!$A$17:$H$996,8,FALSE))=TRUE,"0",VLOOKUP($E6,'FIS Apex MO-1'!$A$17:$H$996,8,FALSE))</f>
        <v>375.67640328442582</v>
      </c>
      <c r="O6" s="98">
        <f>IF(ISNA(VLOOKUP($E6,'FIS Apex MO-2'!$A$17:$H$996,8,FALSE))=TRUE,"0",VLOOKUP($E6,'FIS Apex MO-2'!$A$17:$H$996,8,FALSE))</f>
        <v>399.26742434615915</v>
      </c>
      <c r="P6" s="98" t="str">
        <f>IF(ISNA(VLOOKUP($E6,'NorAm Apex MO'!$A$17:$H$993,8,FALSE))=TRUE,"0",VLOOKUP($E6,'NorAm Apex MO'!$A$17:$H$993,8,FALSE))</f>
        <v>0</v>
      </c>
      <c r="Q6" s="98">
        <f>IF(ISNA(VLOOKUP($E6,'TT BV1'!$A$17:$H$993,8,FALSE))=TRUE,"0",VLOOKUP($E6,'TT BV1'!$A$17:$H$993,8,FALSE))</f>
        <v>500</v>
      </c>
      <c r="R6" s="98">
        <f>IF(ISNA(VLOOKUP($E6,'CC Canyon MO'!$A$17:$H$993,8,FALSE))=TRUE,"0",VLOOKUP($E6,'CC Canyon MO'!$A$17:$H$993,8,FALSE))</f>
        <v>457.16026376146783</v>
      </c>
      <c r="S6" s="98">
        <f>IF(ISNA(VLOOKUP($E6,'TT BV2'!$A$17:$H$993,8,FALSE))=TRUE,"0",VLOOKUP($E6,'TT BV2'!$A$17:$H$993,8,FALSE))</f>
        <v>488.39150227617603</v>
      </c>
      <c r="T6" s="98">
        <f>IF(ISNA(VLOOKUP($E6,'TT BV3'!$A$17:$H$993,8,FALSE))=TRUE,"0",VLOOKUP($E6,'TT BV3'!$A$17:$H$993,8,FALSE))</f>
        <v>493.41463414634148</v>
      </c>
      <c r="U6" s="98" t="str">
        <f>IF(ISNA(VLOOKUP($E6,'NorAm Deer Valley MO'!$A$17:$H$993,8,FALSE))=TRUE,"0",VLOOKUP($E6,'NorAm Deer Valley MO'!$A$17:$H$993,8,FALSE))</f>
        <v>0</v>
      </c>
      <c r="V6" s="98" t="str">
        <f>IF(ISNA(VLOOKUP($E6,'Freestylerz Fest - Calabogie'!$A$17:$K$993,8,FALSE))=TRUE,"0",VLOOKUP($E6,'Freestylerz Fest - Calabogie'!$A$17:$K$993,8,FALSE))</f>
        <v>0</v>
      </c>
      <c r="W6" s="98">
        <f>IF(ISNA(VLOOKUP($E6,'TT Camp Fortune'!$A$17:$K$993,8,FALSE))=TRUE,"0",VLOOKUP($E6,'TT Camp Fortune'!$A$17:$K$993,8,FALSE))</f>
        <v>500</v>
      </c>
      <c r="X6" s="98" t="str">
        <f>IF(ISNA(VLOOKUP($E6,'CWG Crabbe Mt. MO'!$A$17:$K$993,10,FALSE))=TRUE,"0",VLOOKUP($E6,'CWG Crabbe Mt. MO'!$A$17:$K$993,10,FALSE))</f>
        <v>0</v>
      </c>
      <c r="Y6" s="98">
        <f>IF(ISNA(VLOOKUP($E6,'TT Prov CF MO'!$A$17:$K$993,8,FALSE))=TRUE,"0",VLOOKUP($E6,'TT Prov CF MO'!$A$17:$K$993,8,FALSE))</f>
        <v>500</v>
      </c>
      <c r="Z6" s="98">
        <f>IF(ISNA(VLOOKUP($E6,'NorAm VSC MO'!$A$17:$K$993,8,FALSE))=TRUE,"0",VLOOKUP($E6,'NorAm VSC MO'!$A$17:$K$993,8,FALSE))</f>
        <v>641.18239355581125</v>
      </c>
      <c r="AA6" s="98" t="str">
        <f>IF(ISNA(VLOOKUP($E6,'NA Stratton MO'!$A$17:$K$993,8,FALSE))=TRUE,"0",VLOOKUP($E6,'NA Stratton MO'!$A$17:$K$993,8,FALSE))</f>
        <v>0</v>
      </c>
      <c r="AB6" s="98">
        <f>IF(ISNA(VLOOKUP($E6,'JrNats MO'!$A$17:$K$993,8,FALSE))=TRUE,"0",VLOOKUP($E6,'JrNats MO'!$A$17:$K$993,8,FALSE))</f>
        <v>941.50293255131965</v>
      </c>
      <c r="AC6" s="98">
        <f>IF(ISNA(VLOOKUP($E6,'CC Caledon MO'!$A$17:$K$993,8,FALSE))=TRUE,"0",VLOOKUP($E6,'CC Caledon MO'!$A$17:$K$993,8,FALSE))</f>
        <v>808.04597701149419</v>
      </c>
      <c r="AD6" s="98">
        <f>IF(ISNA(VLOOKUP($E6,'SrNats VSC MO'!$A$17:$K$993,8,FALSE))=TRUE,"0",VLOOKUP($E6,'SrNats VSC MO'!$A$17:$K$993,8,FALSE))</f>
        <v>842.87892650198239</v>
      </c>
      <c r="AE6" s="98"/>
      <c r="AF6" s="98"/>
      <c r="AG6" s="98"/>
      <c r="AH6" s="98"/>
      <c r="AI6" s="98"/>
      <c r="AJ6" s="98"/>
      <c r="AK6" s="98"/>
      <c r="AL6" s="98"/>
      <c r="AM6" s="98"/>
    </row>
    <row r="7" spans="1:39" ht="19" customHeight="1" x14ac:dyDescent="0.15">
      <c r="A7" s="64" t="s">
        <v>48</v>
      </c>
      <c r="B7" s="64">
        <v>2004</v>
      </c>
      <c r="C7" s="64" t="s">
        <v>60</v>
      </c>
      <c r="D7" s="144" t="s">
        <v>59</v>
      </c>
      <c r="E7" s="64" t="s">
        <v>44</v>
      </c>
      <c r="F7" s="64"/>
      <c r="G7" s="202">
        <f t="shared" si="0"/>
        <v>1</v>
      </c>
      <c r="H7" s="19">
        <f t="shared" si="1"/>
        <v>1</v>
      </c>
      <c r="I7" s="20">
        <f t="shared" si="2"/>
        <v>1058.5544373284538</v>
      </c>
      <c r="J7" s="20">
        <f t="shared" si="3"/>
        <v>871.33638074751286</v>
      </c>
      <c r="K7" s="20">
        <f t="shared" si="4"/>
        <v>859.31398073418393</v>
      </c>
      <c r="L7" s="19">
        <f t="shared" si="5"/>
        <v>2789.2047988101508</v>
      </c>
      <c r="M7" s="21"/>
      <c r="N7" s="98">
        <f>IF(ISNA(VLOOKUP($E7,'FIS Apex MO-1'!$A$17:$H$996,8,FALSE))=TRUE,"0",VLOOKUP($E7,'FIS Apex MO-1'!$A$17:$H$996,8,FALSE))</f>
        <v>69.679633867276891</v>
      </c>
      <c r="O7" s="98">
        <f>IF(ISNA(VLOOKUP($E7,'FIS Apex MO-2'!$A$17:$H$996,8,FALSE))=TRUE,"0",VLOOKUP($E7,'FIS Apex MO-2'!$A$17:$H$996,8,FALSE))</f>
        <v>556.84650143776526</v>
      </c>
      <c r="P7" s="98">
        <f>IF(ISNA(VLOOKUP($E7,'NorAm Apex MO'!$A$17:$H$993,8,FALSE))=TRUE,"0",VLOOKUP($E7,'NorAm Apex MO'!$A$17:$H$993,8,FALSE))</f>
        <v>751.67612171222288</v>
      </c>
      <c r="Q7" s="98" t="str">
        <f>IF(ISNA(VLOOKUP($E7,'TT BV1'!$A$17:$H$993,8,FALSE))=TRUE,"0",VLOOKUP($E7,'TT BV1'!$A$17:$H$993,8,FALSE))</f>
        <v>0</v>
      </c>
      <c r="R7" s="98">
        <f>IF(ISNA(VLOOKUP($E7,'CC Canyon MO'!$A$17:$H$993,8,FALSE))=TRUE,"0",VLOOKUP($E7,'CC Canyon MO'!$A$17:$H$993,8,FALSE))</f>
        <v>755.04523312456513</v>
      </c>
      <c r="S7" s="98" t="str">
        <f>IF(ISNA(VLOOKUP($E7,'TT BV2'!$A$17:$H$993,8,FALSE))=TRUE,"0",VLOOKUP($E7,'TT BV2'!$A$17:$H$993,8,FALSE))</f>
        <v>0</v>
      </c>
      <c r="T7" s="98" t="str">
        <f>IF(ISNA(VLOOKUP($E7,'TT BV3'!$A$17:$H$993,8,FALSE))=TRUE,"0",VLOOKUP($E7,'TT BV3'!$A$17:$H$993,8,FALSE))</f>
        <v>0</v>
      </c>
      <c r="U7" s="98">
        <f>IF(ISNA(VLOOKUP($E7,'NorAm Deer Valley MO'!$A$17:$H$993,8,FALSE))=TRUE,"0",VLOOKUP($E7,'NorAm Deer Valley MO'!$A$17:$H$993,8,FALSE))</f>
        <v>158.36090432864623</v>
      </c>
      <c r="V7" s="98" t="str">
        <f>IF(ISNA(VLOOKUP($E7,'Freestylerz Fest - Calabogie'!$A$17:$K$993,8,FALSE))=TRUE,"0",VLOOKUP($E7,'Freestylerz Fest - Calabogie'!$A$17:$K$993,8,FALSE))</f>
        <v>0</v>
      </c>
      <c r="W7" s="98" t="str">
        <f>IF(ISNA(VLOOKUP($E7,'TT Camp Fortune'!$A$17:$K$993,8,FALSE))=TRUE,"0",VLOOKUP($E7,'TT Camp Fortune'!$A$17:$K$993,8,FALSE))</f>
        <v>0</v>
      </c>
      <c r="X7" s="98">
        <f>IF(ISNA(VLOOKUP($E7,'CWG Crabbe Mt. MO'!$A$17:$K$993,10,FALSE))=TRUE,"0",VLOOKUP($E7,'CWG Crabbe Mt. MO'!$A$17:$K$993,10,FALSE))</f>
        <v>763.93487858719641</v>
      </c>
      <c r="Y7" s="98" t="str">
        <f>IF(ISNA(VLOOKUP($E7,'TT Prov CF MO'!$A$17:$K$993,8,FALSE))=TRUE,"0",VLOOKUP($E7,'TT Prov CF MO'!$A$17:$K$993,8,FALSE))</f>
        <v>0</v>
      </c>
      <c r="Z7" s="98">
        <f>IF(ISNA(VLOOKUP($E7,'NorAm VSC MO'!$A$17:$K$993,8,FALSE))=TRUE,"0",VLOOKUP($E7,'NorAm VSC MO'!$A$17:$K$993,8,FALSE))</f>
        <v>770.64154200230155</v>
      </c>
      <c r="AA7" s="98">
        <f>IF(ISNA(VLOOKUP($E7,'NA Stratton MO'!$A$17:$K$993,8,FALSE))=TRUE,"0",VLOOKUP($E7,'NA Stratton MO'!$A$17:$K$993,8,FALSE))</f>
        <v>859.31398073418393</v>
      </c>
      <c r="AB7" s="98" t="str">
        <f>IF(ISNA(VLOOKUP($E7,'JrNats MO'!$A$17:$K$993,8,FALSE))=TRUE,"0",VLOOKUP($E7,'JrNats MO'!$A$17:$K$993,8,FALSE))</f>
        <v>0</v>
      </c>
      <c r="AC7" s="98">
        <f>IF(ISNA(VLOOKUP($E7,'CC Caledon MO'!$A$17:$K$993,8,FALSE))=TRUE,"0",VLOOKUP($E7,'CC Caledon MO'!$A$17:$K$993,8,FALSE))</f>
        <v>871.33638074751286</v>
      </c>
      <c r="AD7" s="98">
        <f>IF(ISNA(VLOOKUP($E7,'SrNats VSC MO'!$A$17:$K$993,8,FALSE))=TRUE,"0",VLOOKUP($E7,'SrNats VSC MO'!$A$17:$K$993,8,FALSE))</f>
        <v>1058.5544373284538</v>
      </c>
      <c r="AE7" s="98"/>
      <c r="AF7" s="98"/>
      <c r="AG7" s="98"/>
      <c r="AH7" s="98"/>
      <c r="AI7" s="98"/>
      <c r="AJ7" s="98"/>
      <c r="AK7" s="98"/>
      <c r="AL7" s="98"/>
      <c r="AM7" s="98"/>
    </row>
    <row r="8" spans="1:39" ht="19" customHeight="1" x14ac:dyDescent="0.15">
      <c r="A8" s="197" t="s">
        <v>186</v>
      </c>
      <c r="B8" s="64">
        <v>2006</v>
      </c>
      <c r="C8" s="64" t="s">
        <v>60</v>
      </c>
      <c r="D8" s="144" t="s">
        <v>40</v>
      </c>
      <c r="E8" s="64" t="s">
        <v>46</v>
      </c>
      <c r="F8" s="64"/>
      <c r="G8" s="64">
        <f t="shared" si="0"/>
        <v>3</v>
      </c>
      <c r="H8" s="19">
        <f t="shared" si="1"/>
        <v>3</v>
      </c>
      <c r="I8" s="20">
        <f t="shared" si="2"/>
        <v>872.41202346041052</v>
      </c>
      <c r="J8" s="20">
        <f t="shared" si="3"/>
        <v>731.47920087575267</v>
      </c>
      <c r="K8" s="20">
        <f t="shared" si="4"/>
        <v>550.30819954128424</v>
      </c>
      <c r="L8" s="19">
        <f t="shared" si="5"/>
        <v>2154.1994238774478</v>
      </c>
      <c r="M8" s="21"/>
      <c r="N8" s="98">
        <f>IF(ISNA(VLOOKUP($E8,'FIS Apex MO-1'!$A$17:$H$996,8,FALSE))=TRUE,"0",VLOOKUP($E8,'FIS Apex MO-1'!$A$17:$H$996,8,FALSE))</f>
        <v>61.340691883160581</v>
      </c>
      <c r="O8" s="98">
        <f>IF(ISNA(VLOOKUP($E8,'FIS Apex MO-2'!$A$17:$H$996,8,FALSE))=TRUE,"0",VLOOKUP($E8,'FIS Apex MO-2'!$A$17:$H$996,8,FALSE))</f>
        <v>333.70532657811862</v>
      </c>
      <c r="P8" s="98" t="str">
        <f>IF(ISNA(VLOOKUP($E8,'NorAm Apex MO'!$A$17:$H$993,8,FALSE))=TRUE,"0",VLOOKUP($E8,'NorAm Apex MO'!$A$17:$H$993,8,FALSE))</f>
        <v>0</v>
      </c>
      <c r="Q8" s="98">
        <f>IF(ISNA(VLOOKUP($E8,'TT BV1'!$A$17:$H$993,8,FALSE))=TRUE,"0",VLOOKUP($E8,'TT BV1'!$A$17:$H$993,8,FALSE))</f>
        <v>489.7688442211055</v>
      </c>
      <c r="R8" s="98">
        <f>IF(ISNA(VLOOKUP($E8,'CC Canyon MO'!$A$17:$H$993,8,FALSE))=TRUE,"0",VLOOKUP($E8,'CC Canyon MO'!$A$17:$H$993,8,FALSE))</f>
        <v>550.30819954128424</v>
      </c>
      <c r="S8" s="98">
        <f>IF(ISNA(VLOOKUP($E8,'TT BV2'!$A$17:$H$993,8,FALSE))=TRUE,"0",VLOOKUP($E8,'TT BV2'!$A$17:$H$993,8,FALSE))</f>
        <v>494.08194233687402</v>
      </c>
      <c r="T8" s="98">
        <f>IF(ISNA(VLOOKUP($E8,'TT BV3'!$A$17:$H$993,8,FALSE))=TRUE,"0",VLOOKUP($E8,'TT BV3'!$A$17:$H$993,8,FALSE))</f>
        <v>500.03048780487808</v>
      </c>
      <c r="U8" s="98" t="str">
        <f>IF(ISNA(VLOOKUP($E8,'NorAm Deer Valley MO'!$A$17:$H$993,8,FALSE))=TRUE,"0",VLOOKUP($E8,'NorAm Deer Valley MO'!$A$17:$H$993,8,FALSE))</f>
        <v>0</v>
      </c>
      <c r="V8" s="98" t="str">
        <f>IF(ISNA(VLOOKUP($E8,'Freestylerz Fest - Calabogie'!$A$17:$K$993,8,FALSE))=TRUE,"0",VLOOKUP($E8,'Freestylerz Fest - Calabogie'!$A$17:$K$993,8,FALSE))</f>
        <v>0</v>
      </c>
      <c r="W8" s="98">
        <f>IF(ISNA(VLOOKUP($E8,'TT Camp Fortune'!$A$17:$K$993,8,FALSE))=TRUE,"0",VLOOKUP($E8,'TT Camp Fortune'!$A$17:$K$993,8,FALSE))</f>
        <v>498.93147502903599</v>
      </c>
      <c r="X8" s="98" t="str">
        <f>IF(ISNA(VLOOKUP($E8,'CWG Crabbe Mt. MO'!$A$17:$K$993,10,FALSE))=TRUE,"0",VLOOKUP($E8,'CWG Crabbe Mt. MO'!$A$17:$K$993,10,FALSE))</f>
        <v>0</v>
      </c>
      <c r="Y8" s="98">
        <f>IF(ISNA(VLOOKUP($E8,'TT Prov CF MO'!$A$17:$K$993,8,FALSE))=TRUE,"0",VLOOKUP($E8,'TT Prov CF MO'!$A$17:$K$993,8,FALSE))</f>
        <v>490.82828282828285</v>
      </c>
      <c r="Z8" s="98">
        <f>IF(ISNA(VLOOKUP($E8,'NorAm VSC MO'!$A$17:$K$993,8,FALSE))=TRUE,"0",VLOOKUP($E8,'NorAm VSC MO'!$A$17:$K$993,8,FALSE))</f>
        <v>199.22324510932106</v>
      </c>
      <c r="AA8" s="98" t="str">
        <f>IF(ISNA(VLOOKUP($E8,'NA Stratton MO'!$A$17:$K$993,8,FALSE))=TRUE,"0",VLOOKUP($E8,'NA Stratton MO'!$A$17:$K$993,8,FALSE))</f>
        <v>0</v>
      </c>
      <c r="AB8" s="98">
        <f>IF(ISNA(VLOOKUP($E8,'JrNats MO'!$A$17:$K$993,8,FALSE))=TRUE,"0",VLOOKUP($E8,'JrNats MO'!$A$17:$K$993,8,FALSE))</f>
        <v>872.41202346041052</v>
      </c>
      <c r="AC8" s="98">
        <f>IF(ISNA(VLOOKUP($E8,'CC Caledon MO'!$A$17:$K$993,8,FALSE))=TRUE,"0",VLOOKUP($E8,'CC Caledon MO'!$A$17:$K$993,8,FALSE))</f>
        <v>731.47920087575267</v>
      </c>
      <c r="AD8" s="98">
        <f>IF(ISNA(VLOOKUP($E8,'SrNats VSC MO'!$A$17:$K$993,8,FALSE))=TRUE,"0",VLOOKUP($E8,'SrNats VSC MO'!$A$17:$K$993,8,FALSE))</f>
        <v>218.22779243623569</v>
      </c>
      <c r="AE8" s="98"/>
      <c r="AF8" s="98"/>
      <c r="AG8" s="98"/>
      <c r="AH8" s="98"/>
      <c r="AI8" s="98"/>
      <c r="AJ8" s="98"/>
      <c r="AK8" s="98"/>
      <c r="AL8" s="98"/>
      <c r="AM8" s="98"/>
    </row>
    <row r="9" spans="1:39" ht="19" customHeight="1" x14ac:dyDescent="0.15">
      <c r="A9" s="64" t="s">
        <v>48</v>
      </c>
      <c r="B9" s="64">
        <v>2005</v>
      </c>
      <c r="C9" s="64" t="s">
        <v>60</v>
      </c>
      <c r="D9" s="144" t="s">
        <v>40</v>
      </c>
      <c r="E9" s="64" t="s">
        <v>45</v>
      </c>
      <c r="F9" s="64"/>
      <c r="G9" s="64">
        <f t="shared" si="0"/>
        <v>4</v>
      </c>
      <c r="H9" s="19">
        <f t="shared" si="1"/>
        <v>4</v>
      </c>
      <c r="I9" s="20">
        <f t="shared" si="2"/>
        <v>756.43699654775605</v>
      </c>
      <c r="J9" s="20">
        <f t="shared" si="3"/>
        <v>728.69050820112943</v>
      </c>
      <c r="K9" s="20">
        <f t="shared" si="4"/>
        <v>663.39173090399447</v>
      </c>
      <c r="L9" s="19">
        <f t="shared" si="5"/>
        <v>2148.5192356528801</v>
      </c>
      <c r="M9" s="21"/>
      <c r="N9" s="98">
        <f>IF(ISNA(VLOOKUP($E9,'FIS Apex MO-1'!$A$17:$H$996,8,FALSE))=TRUE,"0",VLOOKUP($E9,'FIS Apex MO-1'!$A$17:$H$996,8,FALSE))</f>
        <v>663.39173090399447</v>
      </c>
      <c r="O9" s="98">
        <f>IF(ISNA(VLOOKUP($E9,'FIS Apex MO-2'!$A$17:$H$996,8,FALSE))=TRUE,"0",VLOOKUP($E9,'FIS Apex MO-2'!$A$17:$H$996,8,FALSE))</f>
        <v>554.25852389429008</v>
      </c>
      <c r="P9" s="98">
        <f>IF(ISNA(VLOOKUP($E9,'NorAm Apex MO'!$A$17:$H$993,8,FALSE))=TRUE,"0",VLOOKUP($E9,'NorAm Apex MO'!$A$17:$H$993,8,FALSE))</f>
        <v>587.28726147498708</v>
      </c>
      <c r="Q9" s="98" t="str">
        <f>IF(ISNA(VLOOKUP($E9,'TT BV1'!$A$17:$H$993,8,FALSE))=TRUE,"0",VLOOKUP($E9,'TT BV1'!$A$17:$H$993,8,FALSE))</f>
        <v>0</v>
      </c>
      <c r="R9" s="98">
        <f>IF(ISNA(VLOOKUP($E9,'CC Canyon MO'!$A$17:$H$993,8,FALSE))=TRUE,"0",VLOOKUP($E9,'CC Canyon MO'!$A$17:$H$993,8,FALSE))</f>
        <v>331.73738532110087</v>
      </c>
      <c r="S9" s="98" t="str">
        <f>IF(ISNA(VLOOKUP($E9,'TT BV2'!$A$17:$H$993,8,FALSE))=TRUE,"0",VLOOKUP($E9,'TT BV2'!$A$17:$H$993,8,FALSE))</f>
        <v>0</v>
      </c>
      <c r="T9" s="98" t="str">
        <f>IF(ISNA(VLOOKUP($E9,'TT BV3'!$A$17:$H$993,8,FALSE))=TRUE,"0",VLOOKUP($E9,'TT BV3'!$A$17:$H$993,8,FALSE))</f>
        <v>0</v>
      </c>
      <c r="U9" s="98">
        <f>IF(ISNA(VLOOKUP($E9,'NorAm Deer Valley MO'!$A$17:$H$993,8,FALSE))=TRUE,"0",VLOOKUP($E9,'NorAm Deer Valley MO'!$A$17:$H$993,8,FALSE))</f>
        <v>506.4447201543976</v>
      </c>
      <c r="V9" s="98" t="str">
        <f>IF(ISNA(VLOOKUP($E9,'Freestylerz Fest - Calabogie'!$A$17:$K$993,8,FALSE))=TRUE,"0",VLOOKUP($E9,'Freestylerz Fest - Calabogie'!$A$17:$K$993,8,FALSE))</f>
        <v>0</v>
      </c>
      <c r="W9" s="98" t="str">
        <f>IF(ISNA(VLOOKUP($E9,'TT Camp Fortune'!$A$17:$K$993,8,FALSE))=TRUE,"0",VLOOKUP($E9,'TT Camp Fortune'!$A$17:$K$993,8,FALSE))</f>
        <v>0</v>
      </c>
      <c r="X9" s="98">
        <f>IF(ISNA(VLOOKUP($E9,'CWG Crabbe Mt. MO'!$A$17:$K$993,10,FALSE))=TRUE,"0",VLOOKUP($E9,'CWG Crabbe Mt. MO'!$A$17:$K$993,10,FALSE))</f>
        <v>624.44812362030905</v>
      </c>
      <c r="Y9" s="98" t="str">
        <f>IF(ISNA(VLOOKUP($E9,'TT Prov CF MO'!$A$17:$K$993,8,FALSE))=TRUE,"0",VLOOKUP($E9,'TT Prov CF MO'!$A$17:$K$993,8,FALSE))</f>
        <v>0</v>
      </c>
      <c r="Z9" s="98">
        <f>IF(ISNA(VLOOKUP($E9,'NorAm VSC MO'!$A$17:$K$993,8,FALSE))=TRUE,"0",VLOOKUP($E9,'NorAm VSC MO'!$A$17:$K$993,8,FALSE))</f>
        <v>756.43699654775605</v>
      </c>
      <c r="AA9" s="98">
        <f>IF(ISNA(VLOOKUP($E9,'NA Stratton MO'!$A$17:$K$993,8,FALSE))=TRUE,"0",VLOOKUP($E9,'NA Stratton MO'!$A$17:$K$993,8,FALSE))</f>
        <v>229.59515751106483</v>
      </c>
      <c r="AB9" s="98" t="str">
        <f>IF(ISNA(VLOOKUP($E9,'JrNats MO'!$A$17:$K$993,8,FALSE))=TRUE,"0",VLOOKUP($E9,'JrNats MO'!$A$17:$K$993,8,FALSE))</f>
        <v>0</v>
      </c>
      <c r="AC9" s="98">
        <f>IF(ISNA(VLOOKUP($E9,'CC Caledon MO'!$A$17:$K$993,8,FALSE))=TRUE,"0",VLOOKUP($E9,'CC Caledon MO'!$A$17:$K$993,8,FALSE))</f>
        <v>728.69050820112943</v>
      </c>
      <c r="AD9" s="98">
        <f>IF(ISNA(VLOOKUP($E9,'SrNats VSC MO'!$A$17:$K$993,8,FALSE))=TRUE,"0",VLOOKUP($E9,'SrNats VSC MO'!$A$17:$K$993,8,FALSE))</f>
        <v>507.73233655819411</v>
      </c>
      <c r="AE9" s="98"/>
      <c r="AF9" s="98"/>
      <c r="AG9" s="98"/>
      <c r="AH9" s="98"/>
      <c r="AI9" s="98"/>
      <c r="AJ9" s="98"/>
      <c r="AK9" s="98"/>
      <c r="AL9" s="98"/>
      <c r="AM9" s="98"/>
    </row>
    <row r="10" spans="1:39" ht="19" customHeight="1" x14ac:dyDescent="0.15">
      <c r="A10" s="197" t="s">
        <v>186</v>
      </c>
      <c r="B10" s="64">
        <v>2007</v>
      </c>
      <c r="C10" s="64" t="s">
        <v>60</v>
      </c>
      <c r="D10" s="144" t="s">
        <v>42</v>
      </c>
      <c r="E10" s="64" t="s">
        <v>47</v>
      </c>
      <c r="F10" s="64"/>
      <c r="G10" s="64">
        <f t="shared" si="0"/>
        <v>5</v>
      </c>
      <c r="H10" s="19">
        <f t="shared" si="1"/>
        <v>5</v>
      </c>
      <c r="I10" s="20">
        <f t="shared" si="2"/>
        <v>827.28005865102637</v>
      </c>
      <c r="J10" s="20">
        <f t="shared" si="3"/>
        <v>696.51067323481118</v>
      </c>
      <c r="K10" s="20">
        <f t="shared" si="4"/>
        <v>500</v>
      </c>
      <c r="L10" s="19">
        <f t="shared" si="5"/>
        <v>2023.7907318858374</v>
      </c>
      <c r="M10" s="21"/>
      <c r="N10" s="98">
        <f>IF(ISNA(VLOOKUP($E10,'FIS Apex MO-1'!$A$17:$H$996,8,FALSE))=TRUE,"0",VLOOKUP($E10,'FIS Apex MO-1'!$A$17:$H$996,8,FALSE))</f>
        <v>297.5164894333019</v>
      </c>
      <c r="O10" s="98">
        <f>IF(ISNA(VLOOKUP($E10,'FIS Apex MO-2'!$A$17:$H$996,8,FALSE))=TRUE,"0",VLOOKUP($E10,'FIS Apex MO-2'!$A$17:$H$996,8,FALSE))</f>
        <v>324.64740517595504</v>
      </c>
      <c r="P10" s="98" t="str">
        <f>IF(ISNA(VLOOKUP($E10,'NorAm Apex MO'!$A$17:$H$993,8,FALSE))=TRUE,"0",VLOOKUP($E10,'NorAm Apex MO'!$A$17:$H$993,8,FALSE))</f>
        <v>0</v>
      </c>
      <c r="Q10" s="98">
        <f>IF(ISNA(VLOOKUP($E10,'TT BV1'!$A$17:$H$993,8,FALSE))=TRUE,"0",VLOOKUP($E10,'TT BV1'!$A$17:$H$993,8,FALSE))</f>
        <v>481.3467336683417</v>
      </c>
      <c r="R10" s="98">
        <f>IF(ISNA(VLOOKUP($E10,'CC Canyon MO'!$A$17:$H$993,8,FALSE))=TRUE,"0",VLOOKUP($E10,'CC Canyon MO'!$A$17:$H$993,8,FALSE))</f>
        <v>363.60378440366969</v>
      </c>
      <c r="S10" s="98">
        <f>IF(ISNA(VLOOKUP($E10,'TT BV2'!$A$17:$H$993,8,FALSE))=TRUE,"0",VLOOKUP($E10,'TT BV2'!$A$17:$H$993,8,FALSE))</f>
        <v>500</v>
      </c>
      <c r="T10" s="98">
        <f>IF(ISNA(VLOOKUP($E10,'TT BV3'!$A$17:$H$993,8,FALSE))=TRUE,"0",VLOOKUP($E10,'TT BV3'!$A$17:$H$993,8,FALSE))</f>
        <v>495.27439024390247</v>
      </c>
      <c r="U10" s="98" t="str">
        <f>IF(ISNA(VLOOKUP($E10,'NorAm Deer Valley MO'!$A$17:$H$993,8,FALSE))=TRUE,"0",VLOOKUP($E10,'NorAm Deer Valley MO'!$A$17:$H$993,8,FALSE))</f>
        <v>0</v>
      </c>
      <c r="V10" s="98" t="str">
        <f>IF(ISNA(VLOOKUP($E10,'Freestylerz Fest - Calabogie'!$A$17:$K$993,8,FALSE))=TRUE,"0",VLOOKUP($E10,'Freestylerz Fest - Calabogie'!$A$17:$K$993,8,FALSE))</f>
        <v>0</v>
      </c>
      <c r="W10" s="98" t="str">
        <f>IF(ISNA(VLOOKUP($E10,'TT Camp Fortune'!$A$17:$K$993,8,FALSE))=TRUE,"0",VLOOKUP($E10,'TT Camp Fortune'!$A$17:$K$993,8,FALSE))</f>
        <v>0</v>
      </c>
      <c r="X10" s="98">
        <f>IF(ISNA(VLOOKUP($E10,'CWG Crabbe Mt. MO'!$A$17:$K$993,10,FALSE))=TRUE,"0",VLOOKUP($E10,'CWG Crabbe Mt. MO'!$A$17:$K$993,10,FALSE))</f>
        <v>427.86885245901641</v>
      </c>
      <c r="Y10" s="98" t="str">
        <f>IF(ISNA(VLOOKUP($E10,'TT Prov CF MO'!$A$17:$K$993,8,FALSE))=TRUE,"0",VLOOKUP($E10,'TT Prov CF MO'!$A$17:$K$993,8,FALSE))</f>
        <v>0</v>
      </c>
      <c r="Z10" s="98" t="str">
        <f>IF(ISNA(VLOOKUP($E10,'NorAm VSC MO'!$A$17:$K$993,8,FALSE))=TRUE,"0",VLOOKUP($E10,'NorAm VSC MO'!$A$17:$K$993,8,FALSE))</f>
        <v>0</v>
      </c>
      <c r="AA10" s="98" t="str">
        <f>IF(ISNA(VLOOKUP($E10,'NA Stratton MO'!$A$17:$K$993,8,FALSE))=TRUE,"0",VLOOKUP($E10,'NA Stratton MO'!$A$17:$K$993,8,FALSE))</f>
        <v>0</v>
      </c>
      <c r="AB10" s="98">
        <f>IF(ISNA(VLOOKUP($E10,'JrNats MO'!$A$17:$K$993,8,FALSE))=TRUE,"0",VLOOKUP($E10,'JrNats MO'!$A$17:$K$993,8,FALSE))</f>
        <v>827.28005865102637</v>
      </c>
      <c r="AC10" s="98">
        <f>IF(ISNA(VLOOKUP($E10,'CC Caledon MO'!$A$17:$K$993,8,FALSE))=TRUE,"0",VLOOKUP($E10,'CC Caledon MO'!$A$17:$K$993,8,FALSE))</f>
        <v>696.51067323481118</v>
      </c>
      <c r="AD10" s="98">
        <f>IF(ISNA(VLOOKUP($E10,'SrNats VSC MO'!$A$17:$K$993,8,FALSE))=TRUE,"0",VLOOKUP($E10,'SrNats VSC MO'!$A$17:$K$993,8,FALSE))</f>
        <v>172.23688068015247</v>
      </c>
      <c r="AE10" s="98"/>
      <c r="AF10" s="98"/>
      <c r="AG10" s="98"/>
      <c r="AH10" s="98"/>
      <c r="AI10" s="98"/>
      <c r="AJ10" s="98"/>
      <c r="AK10" s="98"/>
      <c r="AL10" s="98"/>
      <c r="AM10" s="98"/>
    </row>
    <row r="11" spans="1:39" ht="19" customHeight="1" x14ac:dyDescent="0.15">
      <c r="A11" s="64" t="s">
        <v>72</v>
      </c>
      <c r="B11" s="64"/>
      <c r="C11" s="64" t="s">
        <v>102</v>
      </c>
      <c r="D11" s="144" t="s">
        <v>97</v>
      </c>
      <c r="E11" s="64" t="s">
        <v>74</v>
      </c>
      <c r="F11" s="64"/>
      <c r="G11" s="64">
        <f t="shared" si="0"/>
        <v>6</v>
      </c>
      <c r="H11" s="19">
        <f t="shared" si="1"/>
        <v>6</v>
      </c>
      <c r="I11" s="20">
        <f t="shared" si="2"/>
        <v>831.45894428152485</v>
      </c>
      <c r="J11" s="20">
        <f t="shared" si="3"/>
        <v>679.48139025725231</v>
      </c>
      <c r="K11" s="20">
        <f t="shared" si="4"/>
        <v>486.11532625189676</v>
      </c>
      <c r="L11" s="19">
        <f t="shared" si="5"/>
        <v>1997.055660790674</v>
      </c>
      <c r="M11" s="21"/>
      <c r="N11" s="98" t="str">
        <f>IF(ISNA(VLOOKUP($E11,'FIS Apex MO-1'!$A$17:$H$996,8,FALSE))=TRUE,"0",VLOOKUP($E11,'FIS Apex MO-1'!$A$17:$H$996,8,FALSE))</f>
        <v>0</v>
      </c>
      <c r="O11" s="98" t="str">
        <f>IF(ISNA(VLOOKUP($E11,'FIS Apex MO-2'!$A$17:$H$996,8,FALSE))=TRUE,"0",VLOOKUP($E11,'FIS Apex MO-2'!$A$17:$H$996,8,FALSE))</f>
        <v>0</v>
      </c>
      <c r="P11" s="98" t="str">
        <f>IF(ISNA(VLOOKUP($E11,'NorAm Apex MO'!$A$17:$H$993,8,FALSE))=TRUE,"0",VLOOKUP($E11,'NorAm Apex MO'!$A$17:$H$993,8,FALSE))</f>
        <v>0</v>
      </c>
      <c r="Q11" s="98">
        <f>IF(ISNA(VLOOKUP($E11,'TT BV1'!$A$17:$H$993,8,FALSE))=TRUE,"0",VLOOKUP($E11,'TT BV1'!$A$17:$H$993,8,FALSE))</f>
        <v>480</v>
      </c>
      <c r="R11" s="98" t="str">
        <f>IF(ISNA(VLOOKUP($E11,'CC Canyon MO'!$A$17:$H$993,8,FALSE))=TRUE,"0",VLOOKUP($E11,'CC Canyon MO'!$A$17:$H$993,8,FALSE))</f>
        <v>0</v>
      </c>
      <c r="S11" s="98">
        <f>IF(ISNA(VLOOKUP($E11,'TT BV2'!$A$17:$H$993,8,FALSE))=TRUE,"0",VLOOKUP($E11,'TT BV2'!$A$17:$H$993,8,FALSE))</f>
        <v>486.11532625189676</v>
      </c>
      <c r="T11" s="98">
        <f>IF(ISNA(VLOOKUP($E11,'TT BV3'!$A$17:$H$993,8,FALSE))=TRUE,"0",VLOOKUP($E11,'TT BV3'!$A$17:$H$993,8,FALSE))</f>
        <v>480</v>
      </c>
      <c r="U11" s="98" t="str">
        <f>IF(ISNA(VLOOKUP($E11,'NorAm Deer Valley MO'!$A$17:$H$993,8,FALSE))=TRUE,"0",VLOOKUP($E11,'NorAm Deer Valley MO'!$A$17:$H$993,8,FALSE))</f>
        <v>0</v>
      </c>
      <c r="V11" s="98" t="str">
        <f>IF(ISNA(VLOOKUP($E11,'Freestylerz Fest - Calabogie'!$A$17:$K$993,8,FALSE))=TRUE,"0",VLOOKUP($E11,'Freestylerz Fest - Calabogie'!$A$17:$K$993,8,FALSE))</f>
        <v>0</v>
      </c>
      <c r="W11" s="98">
        <f>IF(ISNA(VLOOKUP($E11,'TT Camp Fortune'!$A$17:$K$993,8,FALSE))=TRUE,"0",VLOOKUP($E11,'TT Camp Fortune'!$A$17:$K$993,8,FALSE))</f>
        <v>480</v>
      </c>
      <c r="X11" s="98" t="str">
        <f>IF(ISNA(VLOOKUP($E11,'CWG Crabbe Mt. MO'!$A$17:$K$993,10,FALSE))=TRUE,"0",VLOOKUP($E11,'CWG Crabbe Mt. MO'!$A$17:$K$993,10,FALSE))</f>
        <v>0</v>
      </c>
      <c r="Y11" s="98">
        <f>IF(ISNA(VLOOKUP($E11,'TT Prov CF MO'!$A$17:$K$993,8,FALSE))=TRUE,"0",VLOOKUP($E11,'TT Prov CF MO'!$A$17:$K$993,8,FALSE))</f>
        <v>480</v>
      </c>
      <c r="Z11" s="98" t="str">
        <f>IF(ISNA(VLOOKUP($E11,'NorAm VSC MO'!$A$17:$K$993,8,FALSE))=TRUE,"0",VLOOKUP($E11,'NorAm VSC MO'!$A$17:$K$993,8,FALSE))</f>
        <v>0</v>
      </c>
      <c r="AA11" s="98" t="str">
        <f>IF(ISNA(VLOOKUP($E11,'NA Stratton MO'!$A$17:$K$993,8,FALSE))=TRUE,"0",VLOOKUP($E11,'NA Stratton MO'!$A$17:$K$993,8,FALSE))</f>
        <v>0</v>
      </c>
      <c r="AB11" s="98">
        <f>IF(ISNA(VLOOKUP($E11,'JrNats MO'!$A$17:$K$993,8,FALSE))=TRUE,"0",VLOOKUP($E11,'JrNats MO'!$A$17:$K$993,8,FALSE))</f>
        <v>831.45894428152485</v>
      </c>
      <c r="AC11" s="98">
        <f>IF(ISNA(VLOOKUP($E11,'CC Caledon MO'!$A$17:$K$993,8,FALSE))=TRUE,"0",VLOOKUP($E11,'CC Caledon MO'!$A$17:$K$993,8,FALSE))</f>
        <v>679.48139025725231</v>
      </c>
      <c r="AD11" s="98" t="str">
        <f>IF(ISNA(VLOOKUP($E11,'SrNats VSC MO'!$A$17:$K$993,8,FALSE))=TRUE,"0",VLOOKUP($E11,'SrNats VSC MO'!$A$17:$K$993,8,FALSE))</f>
        <v>0</v>
      </c>
      <c r="AE11" s="98"/>
      <c r="AF11" s="98"/>
      <c r="AG11" s="98"/>
      <c r="AH11" s="98"/>
      <c r="AI11" s="98"/>
      <c r="AJ11" s="98"/>
      <c r="AK11" s="98"/>
      <c r="AL11" s="98"/>
      <c r="AM11" s="98"/>
    </row>
    <row r="12" spans="1:39" ht="19" customHeight="1" x14ac:dyDescent="0.15">
      <c r="A12" s="197" t="s">
        <v>187</v>
      </c>
      <c r="B12" s="64"/>
      <c r="C12" s="64" t="s">
        <v>102</v>
      </c>
      <c r="D12" s="144" t="s">
        <v>40</v>
      </c>
      <c r="E12" s="64" t="s">
        <v>86</v>
      </c>
      <c r="F12" s="82"/>
      <c r="G12" s="64">
        <f t="shared" si="0"/>
        <v>7</v>
      </c>
      <c r="H12" s="19">
        <f t="shared" si="1"/>
        <v>7</v>
      </c>
      <c r="I12" s="20">
        <f t="shared" si="2"/>
        <v>631.42961876832828</v>
      </c>
      <c r="J12" s="20">
        <f t="shared" si="3"/>
        <v>559.4964422550629</v>
      </c>
      <c r="K12" s="20">
        <f t="shared" si="4"/>
        <v>446.02158404975296</v>
      </c>
      <c r="L12" s="19">
        <f t="shared" si="5"/>
        <v>1636.947645073144</v>
      </c>
      <c r="M12" s="21"/>
      <c r="N12" s="98" t="str">
        <f>IF(ISNA(VLOOKUP($E12,'FIS Apex MO-1'!$A$17:$H$996,8,FALSE))=TRUE,"0",VLOOKUP($E12,'FIS Apex MO-1'!$A$17:$H$996,8,FALSE))</f>
        <v>0</v>
      </c>
      <c r="O12" s="98" t="str">
        <f>IF(ISNA(VLOOKUP($E12,'FIS Apex MO-2'!$A$17:$H$996,8,FALSE))=TRUE,"0",VLOOKUP($E12,'FIS Apex MO-2'!$A$17:$H$996,8,FALSE))</f>
        <v>0</v>
      </c>
      <c r="P12" s="98" t="str">
        <f>IF(ISNA(VLOOKUP($E12,'NorAm Apex MO'!$A$17:$H$993,8,FALSE))=TRUE,"0",VLOOKUP($E12,'NorAm Apex MO'!$A$17:$H$993,8,FALSE))</f>
        <v>0</v>
      </c>
      <c r="Q12" s="98">
        <f>IF(ISNA(VLOOKUP($E12,'TT BV1'!$A$17:$H$993,8,FALSE))=TRUE,"0",VLOOKUP($E12,'TT BV1'!$A$17:$H$993,8,FALSE))</f>
        <v>228.77216686370545</v>
      </c>
      <c r="R12" s="98">
        <f>IF(ISNA(VLOOKUP($E12,'CC Canyon MO'!$A$17:$H$993,8,FALSE))=TRUE,"0",VLOOKUP($E12,'CC Canyon MO'!$A$17:$H$993,8,FALSE))</f>
        <v>360.19925458715591</v>
      </c>
      <c r="S12" s="98">
        <f>IF(ISNA(VLOOKUP($E12,'TT BV2'!$A$17:$H$993,8,FALSE))=TRUE,"0",VLOOKUP($E12,'TT BV2'!$A$17:$H$993,8,FALSE))</f>
        <v>396.1305007587253</v>
      </c>
      <c r="T12" s="98">
        <f>IF(ISNA(VLOOKUP($E12,'TT BV3'!$A$17:$H$993,8,FALSE))=TRUE,"0",VLOOKUP($E12,'TT BV3'!$A$17:$H$993,8,FALSE))</f>
        <v>435.81326781326783</v>
      </c>
      <c r="U12" s="98" t="str">
        <f>IF(ISNA(VLOOKUP($E12,'NorAm Deer Valley MO'!$A$17:$H$993,8,FALSE))=TRUE,"0",VLOOKUP($E12,'NorAm Deer Valley MO'!$A$17:$H$993,8,FALSE))</f>
        <v>0</v>
      </c>
      <c r="V12" s="98" t="str">
        <f>IF(ISNA(VLOOKUP($E12,'Freestylerz Fest - Calabogie'!$A$17:$K$993,8,FALSE))=TRUE,"0",VLOOKUP($E12,'Freestylerz Fest - Calabogie'!$A$17:$K$993,8,FALSE))</f>
        <v>0</v>
      </c>
      <c r="W12" s="98">
        <f>IF(ISNA(VLOOKUP($E12,'TT Camp Fortune'!$A$17:$K$993,8,FALSE))=TRUE,"0",VLOOKUP($E12,'TT Camp Fortune'!$A$17:$K$993,8,FALSE))</f>
        <v>446.02158404975296</v>
      </c>
      <c r="X12" s="98" t="str">
        <f>IF(ISNA(VLOOKUP($E12,'CWG Crabbe Mt. MO'!$A$17:$K$993,10,FALSE))=TRUE,"0",VLOOKUP($E12,'CWG Crabbe Mt. MO'!$A$17:$K$993,10,FALSE))</f>
        <v>0</v>
      </c>
      <c r="Y12" s="98">
        <f>IF(ISNA(VLOOKUP($E12,'TT Prov CF MO'!$A$17:$K$993,8,FALSE))=TRUE,"0",VLOOKUP($E12,'TT Prov CF MO'!$A$17:$K$993,8,FALSE))</f>
        <v>413.24447562258854</v>
      </c>
      <c r="Z12" s="98" t="str">
        <f>IF(ISNA(VLOOKUP($E12,'NorAm VSC MO'!$A$17:$K$993,8,FALSE))=TRUE,"0",VLOOKUP($E12,'NorAm VSC MO'!$A$17:$K$993,8,FALSE))</f>
        <v>0</v>
      </c>
      <c r="AA12" s="98" t="str">
        <f>IF(ISNA(VLOOKUP($E12,'NA Stratton MO'!$A$17:$K$993,8,FALSE))=TRUE,"0",VLOOKUP($E12,'NA Stratton MO'!$A$17:$K$993,8,FALSE))</f>
        <v>0</v>
      </c>
      <c r="AB12" s="98">
        <f>IF(ISNA(VLOOKUP($E12,'JrNats MO'!$A$17:$K$993,8,FALSE))=TRUE,"0",VLOOKUP($E12,'JrNats MO'!$A$17:$K$993,8,FALSE))</f>
        <v>631.42961876832828</v>
      </c>
      <c r="AC12" s="98">
        <f>IF(ISNA(VLOOKUP($E12,'CC Caledon MO'!$A$17:$K$993,8,FALSE))=TRUE,"0",VLOOKUP($E12,'CC Caledon MO'!$A$17:$K$993,8,FALSE))</f>
        <v>559.4964422550629</v>
      </c>
      <c r="AD12" s="98" t="str">
        <f>IF(ISNA(VLOOKUP($E12,'SrNats VSC MO'!$A$17:$K$993,8,FALSE))=TRUE,"0",VLOOKUP($E12,'SrNats VSC MO'!$A$17:$K$993,8,FALSE))</f>
        <v>0</v>
      </c>
      <c r="AE12" s="98"/>
      <c r="AF12" s="98"/>
      <c r="AG12" s="98"/>
      <c r="AH12" s="98"/>
      <c r="AI12" s="98"/>
      <c r="AJ12" s="98"/>
      <c r="AK12" s="98"/>
      <c r="AL12" s="98"/>
      <c r="AM12" s="98"/>
    </row>
    <row r="13" spans="1:39" ht="19" customHeight="1" x14ac:dyDescent="0.15">
      <c r="A13" s="197" t="s">
        <v>188</v>
      </c>
      <c r="B13" s="64"/>
      <c r="C13" s="64" t="s">
        <v>102</v>
      </c>
      <c r="D13" s="144" t="s">
        <v>42</v>
      </c>
      <c r="E13" s="65" t="s">
        <v>75</v>
      </c>
      <c r="F13" s="84"/>
      <c r="G13" s="64">
        <f t="shared" si="0"/>
        <v>8</v>
      </c>
      <c r="H13" s="19">
        <f t="shared" si="1"/>
        <v>8</v>
      </c>
      <c r="I13" s="20">
        <f t="shared" si="2"/>
        <v>545.62316715542522</v>
      </c>
      <c r="J13" s="20">
        <f t="shared" si="3"/>
        <v>471.0825874007769</v>
      </c>
      <c r="K13" s="20">
        <f t="shared" si="4"/>
        <v>448.55036855036855</v>
      </c>
      <c r="L13" s="19">
        <f t="shared" si="5"/>
        <v>1465.2561231065706</v>
      </c>
      <c r="M13" s="21"/>
      <c r="N13" s="98" t="str">
        <f>IF(ISNA(VLOOKUP($E13,'FIS Apex MO-1'!$A$17:$H$996,8,FALSE))=TRUE,"0",VLOOKUP($E13,'FIS Apex MO-1'!$A$17:$H$996,8,FALSE))</f>
        <v>0</v>
      </c>
      <c r="O13" s="98" t="str">
        <f>IF(ISNA(VLOOKUP($E13,'FIS Apex MO-2'!$A$17:$H$996,8,FALSE))=TRUE,"0",VLOOKUP($E13,'FIS Apex MO-2'!$A$17:$H$996,8,FALSE))</f>
        <v>0</v>
      </c>
      <c r="P13" s="98" t="str">
        <f>IF(ISNA(VLOOKUP($E13,'NorAm Apex MO'!$A$17:$H$993,8,FALSE))=TRUE,"0",VLOOKUP($E13,'NorAm Apex MO'!$A$17:$H$993,8,FALSE))</f>
        <v>0</v>
      </c>
      <c r="Q13" s="98">
        <f>IF(ISNA(VLOOKUP($E13,'TT BV1'!$A$17:$H$993,8,FALSE))=TRUE,"0",VLOOKUP($E13,'TT BV1'!$A$17:$H$993,8,FALSE))</f>
        <v>471.0825874007769</v>
      </c>
      <c r="R13" s="98" t="str">
        <f>IF(ISNA(VLOOKUP($E13,'CC Canyon MO'!$A$17:$H$993,8,FALSE))=TRUE,"0",VLOOKUP($E13,'CC Canyon MO'!$A$17:$H$993,8,FALSE))</f>
        <v>0</v>
      </c>
      <c r="S13" s="98">
        <f>IF(ISNA(VLOOKUP($E13,'TT BV2'!$A$17:$H$993,8,FALSE))=TRUE,"0",VLOOKUP($E13,'TT BV2'!$A$17:$H$993,8,FALSE))</f>
        <v>0</v>
      </c>
      <c r="T13" s="98">
        <f>IF(ISNA(VLOOKUP($E13,'TT BV3'!$A$17:$H$993,8,FALSE))=TRUE,"0",VLOOKUP($E13,'TT BV3'!$A$17:$H$993,8,FALSE))</f>
        <v>448.55036855036855</v>
      </c>
      <c r="U13" s="98" t="str">
        <f>IF(ISNA(VLOOKUP($E13,'NorAm Deer Valley MO'!$A$17:$H$993,8,FALSE))=TRUE,"0",VLOOKUP($E13,'NorAm Deer Valley MO'!$A$17:$H$993,8,FALSE))</f>
        <v>0</v>
      </c>
      <c r="V13" s="98" t="str">
        <f>IF(ISNA(VLOOKUP($E13,'Freestylerz Fest - Calabogie'!$A$17:$K$993,8,FALSE))=TRUE,"0",VLOOKUP($E13,'Freestylerz Fest - Calabogie'!$A$17:$K$993,8,FALSE))</f>
        <v>0</v>
      </c>
      <c r="W13" s="98">
        <f>IF(ISNA(VLOOKUP($E13,'TT Camp Fortune'!$A$17:$K$993,8,FALSE))=TRUE,"0",VLOOKUP($E13,'TT Camp Fortune'!$A$17:$K$993,8,FALSE))</f>
        <v>381.22553502835194</v>
      </c>
      <c r="X13" s="98" t="str">
        <f>IF(ISNA(VLOOKUP($E13,'CWG Crabbe Mt. MO'!$A$17:$K$993,10,FALSE))=TRUE,"0",VLOOKUP($E13,'CWG Crabbe Mt. MO'!$A$17:$K$993,10,FALSE))</f>
        <v>0</v>
      </c>
      <c r="Y13" s="98">
        <f>IF(ISNA(VLOOKUP($E13,'TT Prov CF MO'!$A$17:$K$993,8,FALSE))=TRUE,"0",VLOOKUP($E13,'TT Prov CF MO'!$A$17:$K$993,8,FALSE))</f>
        <v>395.81901087337775</v>
      </c>
      <c r="Z13" s="98" t="str">
        <f>IF(ISNA(VLOOKUP($E13,'NorAm VSC MO'!$A$17:$K$993,8,FALSE))=TRUE,"0",VLOOKUP($E13,'NorAm VSC MO'!$A$17:$K$993,8,FALSE))</f>
        <v>0</v>
      </c>
      <c r="AA13" s="98" t="str">
        <f>IF(ISNA(VLOOKUP($E13,'NA Stratton MO'!$A$17:$K$993,8,FALSE))=TRUE,"0",VLOOKUP($E13,'NA Stratton MO'!$A$17:$K$993,8,FALSE))</f>
        <v>0</v>
      </c>
      <c r="AB13" s="98">
        <f>IF(ISNA(VLOOKUP($E13,'JrNats MO'!$A$17:$K$993,8,FALSE))=TRUE,"0",VLOOKUP($E13,'JrNats MO'!$A$17:$K$993,8,FALSE))</f>
        <v>545.62316715542522</v>
      </c>
      <c r="AC13" s="98">
        <f>IF(ISNA(VLOOKUP($E13,'CC Caledon MO'!$A$17:$K$993,8,FALSE))=TRUE,"0",VLOOKUP($E13,'CC Caledon MO'!$A$17:$K$993,8,FALSE))</f>
        <v>415.85249042145585</v>
      </c>
      <c r="AD13" s="98" t="str">
        <f>IF(ISNA(VLOOKUP($E13,'SrNats VSC MO'!$A$17:$K$993,8,FALSE))=TRUE,"0",VLOOKUP($E13,'SrNats VSC MO'!$A$17:$K$993,8,FALSE))</f>
        <v>0</v>
      </c>
      <c r="AE13" s="98"/>
      <c r="AF13" s="98"/>
      <c r="AG13" s="98"/>
      <c r="AH13" s="98"/>
      <c r="AI13" s="98"/>
      <c r="AJ13" s="98"/>
      <c r="AK13" s="98"/>
      <c r="AL13" s="98"/>
      <c r="AM13" s="98"/>
    </row>
    <row r="14" spans="1:39" ht="19" customHeight="1" x14ac:dyDescent="0.15">
      <c r="A14" s="64" t="s">
        <v>100</v>
      </c>
      <c r="B14" s="64"/>
      <c r="C14" s="64" t="s">
        <v>102</v>
      </c>
      <c r="D14" s="144" t="s">
        <v>97</v>
      </c>
      <c r="E14" s="64" t="s">
        <v>79</v>
      </c>
      <c r="G14" s="64">
        <f t="shared" si="0"/>
        <v>9</v>
      </c>
      <c r="H14" s="19">
        <f t="shared" si="1"/>
        <v>9</v>
      </c>
      <c r="I14" s="20">
        <f t="shared" si="2"/>
        <v>580.02932551319657</v>
      </c>
      <c r="J14" s="20">
        <f t="shared" si="3"/>
        <v>412.38329238329237</v>
      </c>
      <c r="K14" s="20">
        <f t="shared" si="4"/>
        <v>411.09272082418505</v>
      </c>
      <c r="L14" s="19">
        <f t="shared" si="5"/>
        <v>1403.505338720674</v>
      </c>
      <c r="M14" s="21"/>
      <c r="N14" s="98" t="str">
        <f>IF(ISNA(VLOOKUP($E14,'FIS Apex MO-1'!$A$17:$H$996,8,FALSE))=TRUE,"0",VLOOKUP($E14,'FIS Apex MO-1'!$A$17:$H$996,8,FALSE))</f>
        <v>0</v>
      </c>
      <c r="O14" s="98" t="str">
        <f>IF(ISNA(VLOOKUP($E14,'FIS Apex MO-2'!$A$17:$H$996,8,FALSE))=TRUE,"0",VLOOKUP($E14,'FIS Apex MO-2'!$A$17:$H$996,8,FALSE))</f>
        <v>0</v>
      </c>
      <c r="P14" s="98" t="str">
        <f>IF(ISNA(VLOOKUP($E14,'NorAm Apex MO'!$A$17:$H$993,8,FALSE))=TRUE,"0",VLOOKUP($E14,'NorAm Apex MO'!$A$17:$H$993,8,FALSE))</f>
        <v>0</v>
      </c>
      <c r="Q14" s="98">
        <f>IF(ISNA(VLOOKUP($E14,'TT BV1'!$A$17:$H$993,8,FALSE))=TRUE,"0",VLOOKUP($E14,'TT BV1'!$A$17:$H$993,8,FALSE))</f>
        <v>411.09272082418505</v>
      </c>
      <c r="R14" s="98" t="str">
        <f>IF(ISNA(VLOOKUP($E14,'CC Canyon MO'!$A$17:$H$993,8,FALSE))=TRUE,"0",VLOOKUP($E14,'CC Canyon MO'!$A$17:$H$993,8,FALSE))</f>
        <v>0</v>
      </c>
      <c r="S14" s="98">
        <f>IF(ISNA(VLOOKUP($E14,'TT BV2'!$A$17:$H$993,8,FALSE))=TRUE,"0",VLOOKUP($E14,'TT BV2'!$A$17:$H$993,8,FALSE))</f>
        <v>345.52352048558413</v>
      </c>
      <c r="T14" s="98">
        <f>IF(ISNA(VLOOKUP($E14,'TT BV3'!$A$17:$H$993,8,FALSE))=TRUE,"0",VLOOKUP($E14,'TT BV3'!$A$17:$H$993,8,FALSE))</f>
        <v>412.38329238329237</v>
      </c>
      <c r="U14" s="98" t="str">
        <f>IF(ISNA(VLOOKUP($E14,'NorAm Deer Valley MO'!$A$17:$H$993,8,FALSE))=TRUE,"0",VLOOKUP($E14,'NorAm Deer Valley MO'!$A$17:$H$993,8,FALSE))</f>
        <v>0</v>
      </c>
      <c r="V14" s="98" t="str">
        <f>IF(ISNA(VLOOKUP($E14,'Freestylerz Fest - Calabogie'!$A$17:$K$993,8,FALSE))=TRUE,"0",VLOOKUP($E14,'Freestylerz Fest - Calabogie'!$A$17:$K$993,8,FALSE))</f>
        <v>0</v>
      </c>
      <c r="W14" s="98">
        <f>IF(ISNA(VLOOKUP($E14,'TT Camp Fortune'!$A$17:$K$993,8,FALSE))=TRUE,"0",VLOOKUP($E14,'TT Camp Fortune'!$A$17:$K$993,8,FALSE))</f>
        <v>302.38156209987193</v>
      </c>
      <c r="X14" s="98" t="str">
        <f>IF(ISNA(VLOOKUP($E14,'CWG Crabbe Mt. MO'!$A$17:$K$993,10,FALSE))=TRUE,"0",VLOOKUP($E14,'CWG Crabbe Mt. MO'!$A$17:$K$993,10,FALSE))</f>
        <v>0</v>
      </c>
      <c r="Y14" s="98">
        <f>IF(ISNA(VLOOKUP($E14,'TT Prov CF MO'!$A$17:$K$993,8,FALSE))=TRUE,"0",VLOOKUP($E14,'TT Prov CF MO'!$A$17:$K$993,8,FALSE))</f>
        <v>318.03577692037879</v>
      </c>
      <c r="Z14" s="98" t="str">
        <f>IF(ISNA(VLOOKUP($E14,'NorAm VSC MO'!$A$17:$K$993,8,FALSE))=TRUE,"0",VLOOKUP($E14,'NorAm VSC MO'!$A$17:$K$993,8,FALSE))</f>
        <v>0</v>
      </c>
      <c r="AA14" s="98" t="str">
        <f>IF(ISNA(VLOOKUP($E14,'NA Stratton MO'!$A$17:$K$993,8,FALSE))=TRUE,"0",VLOOKUP($E14,'NA Stratton MO'!$A$17:$K$993,8,FALSE))</f>
        <v>0</v>
      </c>
      <c r="AB14" s="98">
        <f>IF(ISNA(VLOOKUP($E14,'JrNats MO'!$A$17:$K$993,8,FALSE))=TRUE,"0",VLOOKUP($E14,'JrNats MO'!$A$17:$K$993,8,FALSE))</f>
        <v>580.02932551319657</v>
      </c>
      <c r="AC14" s="98" t="str">
        <f>IF(ISNA(VLOOKUP($E14,'CC Caledon MO'!$A$17:$K$993,8,FALSE))=TRUE,"0",VLOOKUP($E14,'CC Caledon MO'!$A$17:$K$993,8,FALSE))</f>
        <v>0</v>
      </c>
      <c r="AD14" s="98" t="str">
        <f>IF(ISNA(VLOOKUP($E14,'SrNats VSC MO'!$A$17:$K$993,8,FALSE))=TRUE,"0",VLOOKUP($E14,'SrNats VSC MO'!$A$17:$K$993,8,FALSE))</f>
        <v>0</v>
      </c>
      <c r="AE14" s="98"/>
      <c r="AF14" s="98"/>
      <c r="AG14" s="98"/>
      <c r="AH14" s="98"/>
      <c r="AI14" s="98"/>
      <c r="AJ14" s="98"/>
      <c r="AK14" s="98"/>
      <c r="AL14" s="98"/>
      <c r="AM14" s="98"/>
    </row>
    <row r="15" spans="1:39" ht="19" customHeight="1" x14ac:dyDescent="0.15">
      <c r="A15" s="64" t="s">
        <v>98</v>
      </c>
      <c r="B15" s="64"/>
      <c r="C15" s="64" t="s">
        <v>102</v>
      </c>
      <c r="D15" s="144" t="s">
        <v>97</v>
      </c>
      <c r="E15" s="64" t="s">
        <v>78</v>
      </c>
      <c r="F15" s="84"/>
      <c r="G15" s="64">
        <f t="shared" si="0"/>
        <v>10</v>
      </c>
      <c r="H15" s="19">
        <f t="shared" si="1"/>
        <v>10</v>
      </c>
      <c r="I15" s="20">
        <f t="shared" si="2"/>
        <v>423.98243539942575</v>
      </c>
      <c r="J15" s="20">
        <f t="shared" si="3"/>
        <v>421.97542997542996</v>
      </c>
      <c r="K15" s="20">
        <f t="shared" si="4"/>
        <v>411.3083128726762</v>
      </c>
      <c r="L15" s="19">
        <f t="shared" si="5"/>
        <v>1257.266178247532</v>
      </c>
      <c r="M15" s="21"/>
      <c r="N15" s="98" t="str">
        <f>IF(ISNA(VLOOKUP($E15,'FIS Apex MO-1'!$A$17:$H$996,8,FALSE))=TRUE,"0",VLOOKUP($E15,'FIS Apex MO-1'!$A$17:$H$996,8,FALSE))</f>
        <v>0</v>
      </c>
      <c r="O15" s="98" t="str">
        <f>IF(ISNA(VLOOKUP($E15,'FIS Apex MO-2'!$A$17:$H$996,8,FALSE))=TRUE,"0",VLOOKUP($E15,'FIS Apex MO-2'!$A$17:$H$996,8,FALSE))</f>
        <v>0</v>
      </c>
      <c r="P15" s="98" t="str">
        <f>IF(ISNA(VLOOKUP($E15,'NorAm Apex MO'!$A$17:$H$993,8,FALSE))=TRUE,"0",VLOOKUP($E15,'NorAm Apex MO'!$A$17:$H$993,8,FALSE))</f>
        <v>0</v>
      </c>
      <c r="Q15" s="98">
        <f>IF(ISNA(VLOOKUP($E15,'TT BV1'!$A$17:$H$993,8,FALSE))=TRUE,"0",VLOOKUP($E15,'TT BV1'!$A$17:$H$993,8,FALSE))</f>
        <v>423.98243539942575</v>
      </c>
      <c r="R15" s="98" t="str">
        <f>IF(ISNA(VLOOKUP($E15,'CC Canyon MO'!$A$17:$H$993,8,FALSE))=TRUE,"0",VLOOKUP($E15,'CC Canyon MO'!$A$17:$H$993,8,FALSE))</f>
        <v>0</v>
      </c>
      <c r="S15" s="98">
        <f>IF(ISNA(VLOOKUP($E15,'TT BV2'!$A$17:$H$993,8,FALSE))=TRUE,"0",VLOOKUP($E15,'TT BV2'!$A$17:$H$993,8,FALSE))</f>
        <v>369.49924127465857</v>
      </c>
      <c r="T15" s="98">
        <f>IF(ISNA(VLOOKUP($E15,'TT BV3'!$A$17:$H$993,8,FALSE))=TRUE,"0",VLOOKUP($E15,'TT BV3'!$A$17:$H$993,8,FALSE))</f>
        <v>421.97542997542996</v>
      </c>
      <c r="U15" s="98" t="str">
        <f>IF(ISNA(VLOOKUP($E15,'NorAm Deer Valley MO'!$A$17:$H$993,8,FALSE))=TRUE,"0",VLOOKUP($E15,'NorAm Deer Valley MO'!$A$17:$H$993,8,FALSE))</f>
        <v>0</v>
      </c>
      <c r="V15" s="98" t="str">
        <f>IF(ISNA(VLOOKUP($E15,'Freestylerz Fest - Calabogie'!$A$17:$K$993,8,FALSE))=TRUE,"0",VLOOKUP($E15,'Freestylerz Fest - Calabogie'!$A$17:$K$993,8,FALSE))</f>
        <v>0</v>
      </c>
      <c r="W15" s="98" t="str">
        <f>IF(ISNA(VLOOKUP($E15,'TT Camp Fortune'!$A$17:$K$993,8,FALSE))=TRUE,"0",VLOOKUP($E15,'TT Camp Fortune'!$A$17:$K$993,8,FALSE))</f>
        <v>0</v>
      </c>
      <c r="X15" s="98" t="str">
        <f>IF(ISNA(VLOOKUP($E15,'CWG Crabbe Mt. MO'!$A$17:$K$993,10,FALSE))=TRUE,"0",VLOOKUP($E15,'CWG Crabbe Mt. MO'!$A$17:$K$993,10,FALSE))</f>
        <v>0</v>
      </c>
      <c r="Y15" s="98">
        <f>IF(ISNA(VLOOKUP($E15,'TT Prov CF MO'!$A$17:$K$993,8,FALSE))=TRUE,"0",VLOOKUP($E15,'TT Prov CF MO'!$A$17:$K$993,8,FALSE))</f>
        <v>411.3083128726762</v>
      </c>
      <c r="Z15" s="98" t="str">
        <f>IF(ISNA(VLOOKUP($E15,'NorAm VSC MO'!$A$17:$K$993,8,FALSE))=TRUE,"0",VLOOKUP($E15,'NorAm VSC MO'!$A$17:$K$993,8,FALSE))</f>
        <v>0</v>
      </c>
      <c r="AA15" s="98" t="str">
        <f>IF(ISNA(VLOOKUP($E15,'NA Stratton MO'!$A$17:$K$993,8,FALSE))=TRUE,"0",VLOOKUP($E15,'NA Stratton MO'!$A$17:$K$993,8,FALSE))</f>
        <v>0</v>
      </c>
      <c r="AB15" s="98" t="str">
        <f>IF(ISNA(VLOOKUP($E15,'JrNats MO'!$A$17:$K$993,8,FALSE))=TRUE,"0",VLOOKUP($E15,'JrNats MO'!$A$17:$K$993,8,FALSE))</f>
        <v>0</v>
      </c>
      <c r="AC15" s="98" t="str">
        <f>IF(ISNA(VLOOKUP($E15,'CC Caledon MO'!$A$17:$K$993,8,FALSE))=TRUE,"0",VLOOKUP($E15,'CC Caledon MO'!$A$17:$K$993,8,FALSE))</f>
        <v>0</v>
      </c>
      <c r="AD15" s="98" t="str">
        <f>IF(ISNA(VLOOKUP($E15,'SrNats VSC MO'!$A$17:$K$993,8,FALSE))=TRUE,"0",VLOOKUP($E15,'SrNats VSC MO'!$A$17:$K$993,8,FALSE))</f>
        <v>0</v>
      </c>
      <c r="AE15" s="98"/>
      <c r="AF15" s="98"/>
      <c r="AG15" s="98"/>
      <c r="AH15" s="98"/>
      <c r="AI15" s="98"/>
      <c r="AJ15" s="98"/>
      <c r="AK15" s="98"/>
      <c r="AL15" s="98"/>
      <c r="AM15" s="98"/>
    </row>
    <row r="16" spans="1:39" ht="19" customHeight="1" x14ac:dyDescent="0.15">
      <c r="A16" s="64" t="s">
        <v>72</v>
      </c>
      <c r="B16" s="64"/>
      <c r="C16" s="64" t="s">
        <v>102</v>
      </c>
      <c r="D16" s="144" t="s">
        <v>97</v>
      </c>
      <c r="E16" s="64" t="s">
        <v>76</v>
      </c>
      <c r="G16" s="64">
        <f t="shared" si="0"/>
        <v>11</v>
      </c>
      <c r="H16" s="19">
        <f t="shared" si="1"/>
        <v>11</v>
      </c>
      <c r="I16" s="20">
        <f t="shared" si="2"/>
        <v>443.9250126667792</v>
      </c>
      <c r="J16" s="20">
        <f t="shared" si="3"/>
        <v>375.5872235872236</v>
      </c>
      <c r="K16" s="20">
        <f t="shared" si="4"/>
        <v>313.50531107738993</v>
      </c>
      <c r="L16" s="19">
        <f t="shared" si="5"/>
        <v>1133.0175473313927</v>
      </c>
      <c r="M16" s="21"/>
      <c r="N16" s="98" t="str">
        <f>IF(ISNA(VLOOKUP($E16,'FIS Apex MO-1'!$A$17:$H$996,8,FALSE))=TRUE,"0",VLOOKUP($E16,'FIS Apex MO-1'!$A$17:$H$996,8,FALSE))</f>
        <v>0</v>
      </c>
      <c r="O16" s="98" t="str">
        <f>IF(ISNA(VLOOKUP($E16,'FIS Apex MO-2'!$A$17:$H$996,8,FALSE))=TRUE,"0",VLOOKUP($E16,'FIS Apex MO-2'!$A$17:$H$996,8,FALSE))</f>
        <v>0</v>
      </c>
      <c r="P16" s="98" t="str">
        <f>IF(ISNA(VLOOKUP($E16,'NorAm Apex MO'!$A$17:$H$993,8,FALSE))=TRUE,"0",VLOOKUP($E16,'NorAm Apex MO'!$A$17:$H$993,8,FALSE))</f>
        <v>0</v>
      </c>
      <c r="Q16" s="98">
        <f>IF(ISNA(VLOOKUP($E16,'TT BV1'!$A$17:$H$993,8,FALSE))=TRUE,"0",VLOOKUP($E16,'TT BV1'!$A$17:$H$993,8,FALSE))</f>
        <v>443.9250126667792</v>
      </c>
      <c r="R16" s="98" t="str">
        <f>IF(ISNA(VLOOKUP($E16,'CC Canyon MO'!$A$17:$H$993,8,FALSE))=TRUE,"0",VLOOKUP($E16,'CC Canyon MO'!$A$17:$H$993,8,FALSE))</f>
        <v>0</v>
      </c>
      <c r="S16" s="98">
        <f>IF(ISNA(VLOOKUP($E16,'TT BV2'!$A$17:$H$993,8,FALSE))=TRUE,"0",VLOOKUP($E16,'TT BV2'!$A$17:$H$993,8,FALSE))</f>
        <v>313.50531107738993</v>
      </c>
      <c r="T16" s="98">
        <f>IF(ISNA(VLOOKUP($E16,'TT BV3'!$A$17:$H$993,8,FALSE))=TRUE,"0",VLOOKUP($E16,'TT BV3'!$A$17:$H$993,8,FALSE))</f>
        <v>375.5872235872236</v>
      </c>
      <c r="U16" s="98" t="str">
        <f>IF(ISNA(VLOOKUP($E16,'NorAm Deer Valley MO'!$A$17:$H$993,8,FALSE))=TRUE,"0",VLOOKUP($E16,'NorAm Deer Valley MO'!$A$17:$H$993,8,FALSE))</f>
        <v>0</v>
      </c>
      <c r="V16" s="98" t="str">
        <f>IF(ISNA(VLOOKUP($E16,'Freestylerz Fest - Calabogie'!$A$17:$K$993,8,FALSE))=TRUE,"0",VLOOKUP($E16,'Freestylerz Fest - Calabogie'!$A$17:$K$993,8,FALSE))</f>
        <v>0</v>
      </c>
      <c r="W16" s="98">
        <f>IF(ISNA(VLOOKUP($E16,'TT Camp Fortune'!$A$17:$K$993,8,FALSE))=TRUE,"0",VLOOKUP($E16,'TT Camp Fortune'!$A$17:$K$993,8,FALSE))</f>
        <v>270.07133711359063</v>
      </c>
      <c r="X16" s="98" t="str">
        <f>IF(ISNA(VLOOKUP($E16,'CWG Crabbe Mt. MO'!$A$17:$K$993,10,FALSE))=TRUE,"0",VLOOKUP($E16,'CWG Crabbe Mt. MO'!$A$17:$K$993,10,FALSE))</f>
        <v>0</v>
      </c>
      <c r="Y16" s="98">
        <f>IF(ISNA(VLOOKUP($E16,'TT Prov CF MO'!$A$17:$K$993,8,FALSE))=TRUE,"0",VLOOKUP($E16,'TT Prov CF MO'!$A$17:$K$993,8,FALSE))</f>
        <v>307.00806734479124</v>
      </c>
      <c r="Z16" s="98" t="str">
        <f>IF(ISNA(VLOOKUP($E16,'NorAm VSC MO'!$A$17:$K$993,8,FALSE))=TRUE,"0",VLOOKUP($E16,'NorAm VSC MO'!$A$17:$K$993,8,FALSE))</f>
        <v>0</v>
      </c>
      <c r="AA16" s="98" t="str">
        <f>IF(ISNA(VLOOKUP($E16,'NA Stratton MO'!$A$17:$K$993,8,FALSE))=TRUE,"0",VLOOKUP($E16,'NA Stratton MO'!$A$17:$K$993,8,FALSE))</f>
        <v>0</v>
      </c>
      <c r="AB16" s="98" t="str">
        <f>IF(ISNA(VLOOKUP($E16,'JrNats MO'!$A$17:$K$993,8,FALSE))=TRUE,"0",VLOOKUP($E16,'JrNats MO'!$A$17:$K$993,8,FALSE))</f>
        <v>0</v>
      </c>
      <c r="AC16" s="98" t="str">
        <f>IF(ISNA(VLOOKUP($E16,'CC Caledon MO'!$A$17:$K$993,8,FALSE))=TRUE,"0",VLOOKUP($E16,'CC Caledon MO'!$A$17:$K$993,8,FALSE))</f>
        <v>0</v>
      </c>
      <c r="AD16" s="98" t="str">
        <f>IF(ISNA(VLOOKUP($E16,'SrNats VSC MO'!$A$17:$K$993,8,FALSE))=TRUE,"0",VLOOKUP($E16,'SrNats VSC MO'!$A$17:$K$993,8,FALSE))</f>
        <v>0</v>
      </c>
      <c r="AE16" s="98"/>
      <c r="AF16" s="98"/>
      <c r="AG16" s="98"/>
      <c r="AH16" s="98"/>
      <c r="AI16" s="98"/>
      <c r="AJ16" s="98"/>
      <c r="AK16" s="98"/>
      <c r="AL16" s="98"/>
      <c r="AM16" s="98"/>
    </row>
    <row r="17" spans="1:39" ht="19" customHeight="1" x14ac:dyDescent="0.15">
      <c r="A17" s="64" t="s">
        <v>72</v>
      </c>
      <c r="B17" s="64"/>
      <c r="C17" s="64" t="s">
        <v>103</v>
      </c>
      <c r="D17" s="144" t="s">
        <v>101</v>
      </c>
      <c r="E17" s="64" t="s">
        <v>80</v>
      </c>
      <c r="G17" s="64">
        <f t="shared" si="0"/>
        <v>12</v>
      </c>
      <c r="H17" s="19">
        <f t="shared" si="1"/>
        <v>12</v>
      </c>
      <c r="I17" s="20">
        <f t="shared" si="2"/>
        <v>369.5051511568991</v>
      </c>
      <c r="J17" s="20">
        <f t="shared" si="3"/>
        <v>339.18427518427518</v>
      </c>
      <c r="K17" s="20">
        <f t="shared" si="4"/>
        <v>321.15047351806379</v>
      </c>
      <c r="L17" s="19">
        <f t="shared" si="5"/>
        <v>1029.8398998592381</v>
      </c>
      <c r="M17" s="21"/>
      <c r="N17" s="98" t="str">
        <f>IF(ISNA(VLOOKUP($E17,'FIS Apex MO-1'!$A$17:$H$996,8,FALSE))=TRUE,"0",VLOOKUP($E17,'FIS Apex MO-1'!$A$17:$H$996,8,FALSE))</f>
        <v>0</v>
      </c>
      <c r="O17" s="98" t="str">
        <f>IF(ISNA(VLOOKUP($E17,'FIS Apex MO-2'!$A$17:$H$996,8,FALSE))=TRUE,"0",VLOOKUP($E17,'FIS Apex MO-2'!$A$17:$H$996,8,FALSE))</f>
        <v>0</v>
      </c>
      <c r="P17" s="98" t="str">
        <f>IF(ISNA(VLOOKUP($E17,'NorAm Apex MO'!$A$17:$H$993,8,FALSE))=TRUE,"0",VLOOKUP($E17,'NorAm Apex MO'!$A$17:$H$993,8,FALSE))</f>
        <v>0</v>
      </c>
      <c r="Q17" s="98">
        <f>IF(ISNA(VLOOKUP($E17,'TT BV1'!$A$17:$H$993,8,FALSE))=TRUE,"0",VLOOKUP($E17,'TT BV1'!$A$17:$H$993,8,FALSE))</f>
        <v>369.5051511568991</v>
      </c>
      <c r="R17" s="98" t="str">
        <f>IF(ISNA(VLOOKUP($E17,'CC Canyon MO'!$A$17:$H$993,8,FALSE))=TRUE,"0",VLOOKUP($E17,'CC Canyon MO'!$A$17:$H$993,8,FALSE))</f>
        <v>0</v>
      </c>
      <c r="S17" s="98">
        <f>IF(ISNA(VLOOKUP($E17,'TT BV2'!$A$17:$H$993,8,FALSE))=TRUE,"0",VLOOKUP($E17,'TT BV2'!$A$17:$H$993,8,FALSE))</f>
        <v>309.78755690440056</v>
      </c>
      <c r="T17" s="98">
        <f>IF(ISNA(VLOOKUP($E17,'TT BV3'!$A$17:$H$993,8,FALSE))=TRUE,"0",VLOOKUP($E17,'TT BV3'!$A$17:$H$993,8,FALSE))</f>
        <v>339.18427518427518</v>
      </c>
      <c r="U17" s="98" t="str">
        <f>IF(ISNA(VLOOKUP($E17,'NorAm Deer Valley MO'!$A$17:$H$993,8,FALSE))=TRUE,"0",VLOOKUP($E17,'NorAm Deer Valley MO'!$A$17:$H$993,8,FALSE))</f>
        <v>0</v>
      </c>
      <c r="V17" s="98" t="str">
        <f>IF(ISNA(VLOOKUP($E17,'Freestylerz Fest - Calabogie'!$A$17:$K$993,8,FALSE))=TRUE,"0",VLOOKUP($E17,'Freestylerz Fest - Calabogie'!$A$17:$K$993,8,FALSE))</f>
        <v>0</v>
      </c>
      <c r="W17" s="98">
        <f>IF(ISNA(VLOOKUP($E17,'TT Camp Fortune'!$A$17:$K$993,8,FALSE))=TRUE,"0",VLOOKUP($E17,'TT Camp Fortune'!$A$17:$K$993,8,FALSE))</f>
        <v>235.03932687031278</v>
      </c>
      <c r="X17" s="98" t="str">
        <f>IF(ISNA(VLOOKUP($E17,'CWG Crabbe Mt. MO'!$A$17:$K$993,10,FALSE))=TRUE,"0",VLOOKUP($E17,'CWG Crabbe Mt. MO'!$A$17:$K$993,10,FALSE))</f>
        <v>0</v>
      </c>
      <c r="Y17" s="98">
        <f>IF(ISNA(VLOOKUP($E17,'TT Prov CF MO'!$A$17:$K$993,8,FALSE))=TRUE,"0",VLOOKUP($E17,'TT Prov CF MO'!$A$17:$K$993,8,FALSE))</f>
        <v>321.15047351806379</v>
      </c>
      <c r="Z17" s="98" t="str">
        <f>IF(ISNA(VLOOKUP($E17,'NorAm VSC MO'!$A$17:$K$993,8,FALSE))=TRUE,"0",VLOOKUP($E17,'NorAm VSC MO'!$A$17:$K$993,8,FALSE))</f>
        <v>0</v>
      </c>
      <c r="AA17" s="98" t="str">
        <f>IF(ISNA(VLOOKUP($E17,'NA Stratton MO'!$A$17:$K$993,8,FALSE))=TRUE,"0",VLOOKUP($E17,'NA Stratton MO'!$A$17:$K$993,8,FALSE))</f>
        <v>0</v>
      </c>
      <c r="AB17" s="98" t="str">
        <f>IF(ISNA(VLOOKUP($E17,'JrNats MO'!$A$17:$K$993,8,FALSE))=TRUE,"0",VLOOKUP($E17,'JrNats MO'!$A$17:$K$993,8,FALSE))</f>
        <v>0</v>
      </c>
      <c r="AC17" s="98" t="str">
        <f>IF(ISNA(VLOOKUP($E17,'CC Caledon MO'!$A$17:$K$993,8,FALSE))=TRUE,"0",VLOOKUP($E17,'CC Caledon MO'!$A$17:$K$993,8,FALSE))</f>
        <v>0</v>
      </c>
      <c r="AD17" s="98" t="str">
        <f>IF(ISNA(VLOOKUP($E17,'SrNats VSC MO'!$A$17:$K$993,8,FALSE))=TRUE,"0",VLOOKUP($E17,'SrNats VSC MO'!$A$17:$K$993,8,FALSE))</f>
        <v>0</v>
      </c>
      <c r="AE17" s="98"/>
      <c r="AF17" s="98"/>
      <c r="AG17" s="98"/>
      <c r="AH17" s="98"/>
      <c r="AI17" s="98"/>
      <c r="AJ17" s="98"/>
      <c r="AK17" s="98"/>
      <c r="AL17" s="98"/>
      <c r="AM17" s="98"/>
    </row>
    <row r="18" spans="1:39" ht="19" customHeight="1" x14ac:dyDescent="0.15">
      <c r="A18" s="64" t="s">
        <v>72</v>
      </c>
      <c r="B18" s="64"/>
      <c r="C18" s="64" t="s">
        <v>103</v>
      </c>
      <c r="D18" s="144" t="s">
        <v>42</v>
      </c>
      <c r="E18" s="64" t="s">
        <v>81</v>
      </c>
      <c r="G18" s="64">
        <f t="shared" si="0"/>
        <v>13</v>
      </c>
      <c r="H18" s="19">
        <f t="shared" si="1"/>
        <v>13</v>
      </c>
      <c r="I18" s="20">
        <f t="shared" si="2"/>
        <v>359.29066036142541</v>
      </c>
      <c r="J18" s="20">
        <f t="shared" si="3"/>
        <v>344.92383292383289</v>
      </c>
      <c r="K18" s="20">
        <f t="shared" si="4"/>
        <v>264.64339908952962</v>
      </c>
      <c r="L18" s="19">
        <f t="shared" si="5"/>
        <v>968.85789237478798</v>
      </c>
      <c r="M18" s="21"/>
      <c r="N18" s="98" t="str">
        <f>IF(ISNA(VLOOKUP($E18,'FIS Apex MO-1'!$A$17:$H$996,8,FALSE))=TRUE,"0",VLOOKUP($E18,'FIS Apex MO-1'!$A$17:$H$996,8,FALSE))</f>
        <v>0</v>
      </c>
      <c r="O18" s="98" t="str">
        <f>IF(ISNA(VLOOKUP($E18,'FIS Apex MO-2'!$A$17:$H$996,8,FALSE))=TRUE,"0",VLOOKUP($E18,'FIS Apex MO-2'!$A$17:$H$996,8,FALSE))</f>
        <v>0</v>
      </c>
      <c r="P18" s="98" t="str">
        <f>IF(ISNA(VLOOKUP($E18,'NorAm Apex MO'!$A$17:$H$993,8,FALSE))=TRUE,"0",VLOOKUP($E18,'NorAm Apex MO'!$A$17:$H$993,8,FALSE))</f>
        <v>0</v>
      </c>
      <c r="Q18" s="98">
        <f>IF(ISNA(VLOOKUP($E18,'TT BV1'!$A$17:$H$993,8,FALSE))=TRUE,"0",VLOOKUP($E18,'TT BV1'!$A$17:$H$993,8,FALSE))</f>
        <v>359.29066036142541</v>
      </c>
      <c r="R18" s="98" t="str">
        <f>IF(ISNA(VLOOKUP($E18,'CC Canyon MO'!$A$17:$H$993,8,FALSE))=TRUE,"0",VLOOKUP($E18,'CC Canyon MO'!$A$17:$H$993,8,FALSE))</f>
        <v>0</v>
      </c>
      <c r="S18" s="98">
        <f>IF(ISNA(VLOOKUP($E18,'TT BV2'!$A$17:$H$993,8,FALSE))=TRUE,"0",VLOOKUP($E18,'TT BV2'!$A$17:$H$993,8,FALSE))</f>
        <v>264.64339908952962</v>
      </c>
      <c r="T18" s="98">
        <f>IF(ISNA(VLOOKUP($E18,'TT BV3'!$A$17:$H$993,8,FALSE))=TRUE,"0",VLOOKUP($E18,'TT BV3'!$A$17:$H$993,8,FALSE))</f>
        <v>344.92383292383289</v>
      </c>
      <c r="U18" s="98" t="str">
        <f>IF(ISNA(VLOOKUP($E18,'NorAm Deer Valley MO'!$A$17:$H$993,8,FALSE))=TRUE,"0",VLOOKUP($E18,'NorAm Deer Valley MO'!$A$17:$H$993,8,FALSE))</f>
        <v>0</v>
      </c>
      <c r="V18" s="98" t="str">
        <f>IF(ISNA(VLOOKUP($E18,'Freestylerz Fest - Calabogie'!$A$17:$K$993,8,FALSE))=TRUE,"0",VLOOKUP($E18,'Freestylerz Fest - Calabogie'!$A$17:$K$993,8,FALSE))</f>
        <v>0</v>
      </c>
      <c r="W18" s="98">
        <f>IF(ISNA(VLOOKUP($E18,'TT Camp Fortune'!$A$17:$K$993,8,FALSE))=TRUE,"0",VLOOKUP($E18,'TT Camp Fortune'!$A$17:$K$993,8,FALSE))</f>
        <v>233.45893543076642</v>
      </c>
      <c r="X18" s="98" t="str">
        <f>IF(ISNA(VLOOKUP($E18,'CWG Crabbe Mt. MO'!$A$17:$K$993,10,FALSE))=TRUE,"0",VLOOKUP($E18,'CWG Crabbe Mt. MO'!$A$17:$K$993,10,FALSE))</f>
        <v>0</v>
      </c>
      <c r="Y18" s="98">
        <f>IF(ISNA(VLOOKUP($E18,'TT Prov CF MO'!$A$17:$K$993,8,FALSE))=TRUE,"0",VLOOKUP($E18,'TT Prov CF MO'!$A$17:$K$993,8,FALSE))</f>
        <v>244.46159242371093</v>
      </c>
      <c r="Z18" s="98" t="str">
        <f>IF(ISNA(VLOOKUP($E18,'NorAm VSC MO'!$A$17:$K$993,8,FALSE))=TRUE,"0",VLOOKUP($E18,'NorAm VSC MO'!$A$17:$K$993,8,FALSE))</f>
        <v>0</v>
      </c>
      <c r="AA18" s="98" t="str">
        <f>IF(ISNA(VLOOKUP($E18,'NA Stratton MO'!$A$17:$K$993,8,FALSE))=TRUE,"0",VLOOKUP($E18,'NA Stratton MO'!$A$17:$K$993,8,FALSE))</f>
        <v>0</v>
      </c>
      <c r="AB18" s="98" t="str">
        <f>IF(ISNA(VLOOKUP($E18,'JrNats MO'!$A$17:$K$993,8,FALSE))=TRUE,"0",VLOOKUP($E18,'JrNats MO'!$A$17:$K$993,8,FALSE))</f>
        <v>0</v>
      </c>
      <c r="AC18" s="98" t="str">
        <f>IF(ISNA(VLOOKUP($E18,'CC Caledon MO'!$A$17:$K$993,8,FALSE))=TRUE,"0",VLOOKUP($E18,'CC Caledon MO'!$A$17:$K$993,8,FALSE))</f>
        <v>0</v>
      </c>
      <c r="AD18" s="98" t="str">
        <f>IF(ISNA(VLOOKUP($E18,'SrNats VSC MO'!$A$17:$K$993,8,FALSE))=TRUE,"0",VLOOKUP($E18,'SrNats VSC MO'!$A$17:$K$993,8,FALSE))</f>
        <v>0</v>
      </c>
      <c r="AE18" s="98"/>
      <c r="AF18" s="98"/>
      <c r="AG18" s="98"/>
      <c r="AH18" s="98"/>
      <c r="AI18" s="98"/>
      <c r="AJ18" s="98"/>
      <c r="AK18" s="98"/>
      <c r="AL18" s="98"/>
      <c r="AM18" s="98"/>
    </row>
    <row r="19" spans="1:39" ht="19" customHeight="1" x14ac:dyDescent="0.15">
      <c r="A19" s="64" t="s">
        <v>72</v>
      </c>
      <c r="B19" s="64"/>
      <c r="C19" s="64" t="s">
        <v>102</v>
      </c>
      <c r="D19" s="144" t="s">
        <v>97</v>
      </c>
      <c r="E19" s="64" t="s">
        <v>82</v>
      </c>
      <c r="G19" s="64">
        <f t="shared" si="0"/>
        <v>14</v>
      </c>
      <c r="H19" s="19">
        <f t="shared" si="1"/>
        <v>14</v>
      </c>
      <c r="I19" s="20">
        <f t="shared" si="2"/>
        <v>322.56713393007936</v>
      </c>
      <c r="J19" s="20">
        <f t="shared" si="3"/>
        <v>318.37250087688528</v>
      </c>
      <c r="K19" s="20">
        <f t="shared" si="4"/>
        <v>316.22604422604428</v>
      </c>
      <c r="L19" s="19">
        <f t="shared" si="5"/>
        <v>957.16567903300893</v>
      </c>
      <c r="M19" s="21"/>
      <c r="N19" s="98" t="str">
        <f>IF(ISNA(VLOOKUP($E19,'FIS Apex MO-1'!$A$17:$H$996,8,FALSE))=TRUE,"0",VLOOKUP($E19,'FIS Apex MO-1'!$A$17:$H$996,8,FALSE))</f>
        <v>0</v>
      </c>
      <c r="O19" s="98" t="str">
        <f>IF(ISNA(VLOOKUP($E19,'FIS Apex MO-2'!$A$17:$H$996,8,FALSE))=TRUE,"0",VLOOKUP($E19,'FIS Apex MO-2'!$A$17:$H$996,8,FALSE))</f>
        <v>0</v>
      </c>
      <c r="P19" s="98" t="str">
        <f>IF(ISNA(VLOOKUP($E19,'NorAm Apex MO'!$A$17:$H$993,8,FALSE))=TRUE,"0",VLOOKUP($E19,'NorAm Apex MO'!$A$17:$H$993,8,FALSE))</f>
        <v>0</v>
      </c>
      <c r="Q19" s="98">
        <f>IF(ISNA(VLOOKUP($E19,'TT BV1'!$A$17:$H$993,8,FALSE))=TRUE,"0",VLOOKUP($E19,'TT BV1'!$A$17:$H$993,8,FALSE))</f>
        <v>322.56713393007936</v>
      </c>
      <c r="R19" s="98" t="str">
        <f>IF(ISNA(VLOOKUP($E19,'CC Canyon MO'!$A$17:$H$993,8,FALSE))=TRUE,"0",VLOOKUP($E19,'CC Canyon MO'!$A$17:$H$993,8,FALSE))</f>
        <v>0</v>
      </c>
      <c r="S19" s="98">
        <f>IF(ISNA(VLOOKUP($E19,'TT BV2'!$A$17:$H$993,8,FALSE))=TRUE,"0",VLOOKUP($E19,'TT BV2'!$A$17:$H$993,8,FALSE))</f>
        <v>273.06525037936268</v>
      </c>
      <c r="T19" s="98">
        <f>IF(ISNA(VLOOKUP($E19,'TT BV3'!$A$17:$H$993,8,FALSE))=TRUE,"0",VLOOKUP($E19,'TT BV3'!$A$17:$H$993,8,FALSE))</f>
        <v>316.22604422604428</v>
      </c>
      <c r="U19" s="98" t="str">
        <f>IF(ISNA(VLOOKUP($E19,'NorAm Deer Valley MO'!$A$17:$H$993,8,FALSE))=TRUE,"0",VLOOKUP($E19,'NorAm Deer Valley MO'!$A$17:$H$993,8,FALSE))</f>
        <v>0</v>
      </c>
      <c r="V19" s="98" t="str">
        <f>IF(ISNA(VLOOKUP($E19,'Freestylerz Fest - Calabogie'!$A$17:$K$993,8,FALSE))=TRUE,"0",VLOOKUP($E19,'Freestylerz Fest - Calabogie'!$A$17:$K$993,8,FALSE))</f>
        <v>0</v>
      </c>
      <c r="W19" s="98">
        <f>IF(ISNA(VLOOKUP($E19,'TT Camp Fortune'!$A$17:$K$993,8,FALSE))=TRUE,"0",VLOOKUP($E19,'TT Camp Fortune'!$A$17:$K$993,8,FALSE))</f>
        <v>288.50923724163164</v>
      </c>
      <c r="X19" s="98" t="str">
        <f>IF(ISNA(VLOOKUP($E19,'CWG Crabbe Mt. MO'!$A$17:$K$993,10,FALSE))=TRUE,"0",VLOOKUP($E19,'CWG Crabbe Mt. MO'!$A$17:$K$993,10,FALSE))</f>
        <v>0</v>
      </c>
      <c r="Y19" s="98">
        <f>IF(ISNA(VLOOKUP($E19,'TT Prov CF MO'!$A$17:$K$993,8,FALSE))=TRUE,"0",VLOOKUP($E19,'TT Prov CF MO'!$A$17:$K$993,8,FALSE))</f>
        <v>318.37250087688528</v>
      </c>
      <c r="Z19" s="98" t="str">
        <f>IF(ISNA(VLOOKUP($E19,'NorAm VSC MO'!$A$17:$K$993,8,FALSE))=TRUE,"0",VLOOKUP($E19,'NorAm VSC MO'!$A$17:$K$993,8,FALSE))</f>
        <v>0</v>
      </c>
      <c r="AA19" s="98" t="str">
        <f>IF(ISNA(VLOOKUP($E19,'NA Stratton MO'!$A$17:$K$993,8,FALSE))=TRUE,"0",VLOOKUP($E19,'NA Stratton MO'!$A$17:$K$993,8,FALSE))</f>
        <v>0</v>
      </c>
      <c r="AB19" s="98" t="str">
        <f>IF(ISNA(VLOOKUP($E19,'JrNats MO'!$A$17:$K$993,8,FALSE))=TRUE,"0",VLOOKUP($E19,'JrNats MO'!$A$17:$K$993,8,FALSE))</f>
        <v>0</v>
      </c>
      <c r="AC19" s="98" t="str">
        <f>IF(ISNA(VLOOKUP($E19,'CC Caledon MO'!$A$17:$K$993,8,FALSE))=TRUE,"0",VLOOKUP($E19,'CC Caledon MO'!$A$17:$K$993,8,FALSE))</f>
        <v>0</v>
      </c>
      <c r="AD19" s="98" t="str">
        <f>IF(ISNA(VLOOKUP($E19,'SrNats VSC MO'!$A$17:$K$993,8,FALSE))=TRUE,"0",VLOOKUP($E19,'SrNats VSC MO'!$A$17:$K$993,8,FALSE))</f>
        <v>0</v>
      </c>
      <c r="AE19" s="98"/>
      <c r="AF19" s="98"/>
      <c r="AG19" s="98"/>
      <c r="AH19" s="98"/>
      <c r="AI19" s="98"/>
      <c r="AJ19" s="98"/>
      <c r="AK19" s="98"/>
      <c r="AL19" s="98"/>
      <c r="AM19" s="98"/>
    </row>
    <row r="20" spans="1:39" ht="19" customHeight="1" x14ac:dyDescent="0.15">
      <c r="A20" s="64" t="s">
        <v>72</v>
      </c>
      <c r="B20" s="64"/>
      <c r="C20" s="64" t="s">
        <v>102</v>
      </c>
      <c r="D20" s="144" t="s">
        <v>101</v>
      </c>
      <c r="E20" s="64" t="s">
        <v>83</v>
      </c>
      <c r="G20" s="64">
        <f t="shared" si="0"/>
        <v>15</v>
      </c>
      <c r="H20" s="19">
        <f t="shared" si="1"/>
        <v>15</v>
      </c>
      <c r="I20" s="20">
        <f t="shared" si="2"/>
        <v>279.82309582309585</v>
      </c>
      <c r="J20" s="20">
        <f t="shared" si="3"/>
        <v>267.76558013849012</v>
      </c>
      <c r="K20" s="20">
        <f t="shared" si="4"/>
        <v>248.78603945371771</v>
      </c>
      <c r="L20" s="19">
        <f t="shared" si="5"/>
        <v>796.37471541530363</v>
      </c>
      <c r="M20" s="21"/>
      <c r="N20" s="98" t="str">
        <f>IF(ISNA(VLOOKUP($E20,'FIS Apex MO-1'!$A$17:$H$996,8,FALSE))=TRUE,"0",VLOOKUP($E20,'FIS Apex MO-1'!$A$17:$H$996,8,FALSE))</f>
        <v>0</v>
      </c>
      <c r="O20" s="98" t="str">
        <f>IF(ISNA(VLOOKUP($E20,'FIS Apex MO-2'!$A$17:$H$996,8,FALSE))=TRUE,"0",VLOOKUP($E20,'FIS Apex MO-2'!$A$17:$H$996,8,FALSE))</f>
        <v>0</v>
      </c>
      <c r="P20" s="98" t="str">
        <f>IF(ISNA(VLOOKUP($E20,'NorAm Apex MO'!$A$17:$H$993,8,FALSE))=TRUE,"0",VLOOKUP($E20,'NorAm Apex MO'!$A$17:$H$993,8,FALSE))</f>
        <v>0</v>
      </c>
      <c r="Q20" s="98">
        <f>IF(ISNA(VLOOKUP($E20,'TT BV1'!$A$17:$H$993,8,FALSE))=TRUE,"0",VLOOKUP($E20,'TT BV1'!$A$17:$H$993,8,FALSE))</f>
        <v>267.76558013849012</v>
      </c>
      <c r="R20" s="98" t="str">
        <f>IF(ISNA(VLOOKUP($E20,'CC Canyon MO'!$A$17:$H$993,8,FALSE))=TRUE,"0",VLOOKUP($E20,'CC Canyon MO'!$A$17:$H$993,8,FALSE))</f>
        <v>0</v>
      </c>
      <c r="S20" s="98">
        <f>IF(ISNA(VLOOKUP($E20,'TT BV2'!$A$17:$H$993,8,FALSE))=TRUE,"0",VLOOKUP($E20,'TT BV2'!$A$17:$H$993,8,FALSE))</f>
        <v>248.78603945371771</v>
      </c>
      <c r="T20" s="98">
        <f>IF(ISNA(VLOOKUP($E20,'TT BV3'!$A$17:$H$993,8,FALSE))=TRUE,"0",VLOOKUP($E20,'TT BV3'!$A$17:$H$993,8,FALSE))</f>
        <v>279.82309582309585</v>
      </c>
      <c r="U20" s="98" t="str">
        <f>IF(ISNA(VLOOKUP($E20,'NorAm Deer Valley MO'!$A$17:$H$993,8,FALSE))=TRUE,"0",VLOOKUP($E20,'NorAm Deer Valley MO'!$A$17:$H$993,8,FALSE))</f>
        <v>0</v>
      </c>
      <c r="V20" s="98" t="str">
        <f>IF(ISNA(VLOOKUP($E20,'Freestylerz Fest - Calabogie'!$A$17:$K$993,8,FALSE))=TRUE,"0",VLOOKUP($E20,'Freestylerz Fest - Calabogie'!$A$17:$K$993,8,FALSE))</f>
        <v>0</v>
      </c>
      <c r="W20" s="98">
        <f>IF(ISNA(VLOOKUP($E20,'TT Camp Fortune'!$A$17:$K$993,8,FALSE))=TRUE,"0",VLOOKUP($E20,'TT Camp Fortune'!$A$17:$K$993,8,FALSE))</f>
        <v>192.98335467349548</v>
      </c>
      <c r="X20" s="98" t="str">
        <f>IF(ISNA(VLOOKUP($E20,'CWG Crabbe Mt. MO'!$A$17:$K$993,10,FALSE))=TRUE,"0",VLOOKUP($E20,'CWG Crabbe Mt. MO'!$A$17:$K$993,10,FALSE))</f>
        <v>0</v>
      </c>
      <c r="Y20" s="98">
        <f>IF(ISNA(VLOOKUP($E20,'TT Prov CF MO'!$A$17:$K$993,8,FALSE))=TRUE,"0",VLOOKUP($E20,'TT Prov CF MO'!$A$17:$K$993,8,FALSE))</f>
        <v>161.7958611013679</v>
      </c>
      <c r="Z20" s="98" t="str">
        <f>IF(ISNA(VLOOKUP($E20,'NorAm VSC MO'!$A$17:$K$993,8,FALSE))=TRUE,"0",VLOOKUP($E20,'NorAm VSC MO'!$A$17:$K$993,8,FALSE))</f>
        <v>0</v>
      </c>
      <c r="AA20" s="98" t="str">
        <f>IF(ISNA(VLOOKUP($E20,'NA Stratton MO'!$A$17:$K$993,8,FALSE))=TRUE,"0",VLOOKUP($E20,'NA Stratton MO'!$A$17:$K$993,8,FALSE))</f>
        <v>0</v>
      </c>
      <c r="AB20" s="98" t="str">
        <f>IF(ISNA(VLOOKUP($E20,'JrNats MO'!$A$17:$K$993,8,FALSE))=TRUE,"0",VLOOKUP($E20,'JrNats MO'!$A$17:$K$993,8,FALSE))</f>
        <v>0</v>
      </c>
      <c r="AC20" s="98" t="str">
        <f>IF(ISNA(VLOOKUP($E20,'CC Caledon MO'!$A$17:$K$993,8,FALSE))=TRUE,"0",VLOOKUP($E20,'CC Caledon MO'!$A$17:$K$993,8,FALSE))</f>
        <v>0</v>
      </c>
      <c r="AD20" s="98" t="str">
        <f>IF(ISNA(VLOOKUP($E20,'SrNats VSC MO'!$A$17:$K$993,8,FALSE))=TRUE,"0",VLOOKUP($E20,'SrNats VSC MO'!$A$17:$K$993,8,FALSE))</f>
        <v>0</v>
      </c>
      <c r="AE20" s="98"/>
      <c r="AF20" s="98"/>
      <c r="AG20" s="98"/>
      <c r="AH20" s="98"/>
      <c r="AI20" s="98"/>
      <c r="AJ20" s="98"/>
      <c r="AK20" s="98"/>
      <c r="AL20" s="98"/>
      <c r="AM20" s="98"/>
    </row>
    <row r="21" spans="1:39" ht="19" customHeight="1" x14ac:dyDescent="0.15">
      <c r="A21" s="64" t="s">
        <v>98</v>
      </c>
      <c r="B21" s="64"/>
      <c r="C21" s="64" t="s">
        <v>102</v>
      </c>
      <c r="D21" s="144" t="s">
        <v>101</v>
      </c>
      <c r="E21" s="64" t="s">
        <v>85</v>
      </c>
      <c r="G21" s="64">
        <f t="shared" si="0"/>
        <v>16</v>
      </c>
      <c r="H21" s="19">
        <f t="shared" si="1"/>
        <v>16</v>
      </c>
      <c r="I21" s="20">
        <f t="shared" si="2"/>
        <v>153.54612416695895</v>
      </c>
      <c r="J21" s="20">
        <f t="shared" si="3"/>
        <v>150.13718675690507</v>
      </c>
      <c r="K21" s="20">
        <f t="shared" si="4"/>
        <v>146.56983617632156</v>
      </c>
      <c r="L21" s="19">
        <f t="shared" si="5"/>
        <v>450.25314710018563</v>
      </c>
      <c r="M21" s="21"/>
      <c r="N21" s="98" t="str">
        <f>IF(ISNA(VLOOKUP($E21,'FIS Apex MO-1'!$A$17:$H$996,8,FALSE))=TRUE,"0",VLOOKUP($E21,'FIS Apex MO-1'!$A$17:$H$996,8,FALSE))</f>
        <v>0</v>
      </c>
      <c r="O21" s="98" t="str">
        <f>IF(ISNA(VLOOKUP($E21,'FIS Apex MO-2'!$A$17:$H$996,8,FALSE))=TRUE,"0",VLOOKUP($E21,'FIS Apex MO-2'!$A$17:$H$996,8,FALSE))</f>
        <v>0</v>
      </c>
      <c r="P21" s="98" t="str">
        <f>IF(ISNA(VLOOKUP($E21,'NorAm Apex MO'!$A$17:$H$993,8,FALSE))=TRUE,"0",VLOOKUP($E21,'NorAm Apex MO'!$A$17:$H$993,8,FALSE))</f>
        <v>0</v>
      </c>
      <c r="Q21" s="98">
        <f>IF(ISNA(VLOOKUP($E21,'TT BV1'!$A$17:$H$993,8,FALSE))=TRUE,"0",VLOOKUP($E21,'TT BV1'!$A$17:$H$993,8,FALSE))</f>
        <v>146.56983617632156</v>
      </c>
      <c r="R21" s="98" t="str">
        <f>IF(ISNA(VLOOKUP($E21,'CC Canyon MO'!$A$17:$H$993,8,FALSE))=TRUE,"0",VLOOKUP($E21,'CC Canyon MO'!$A$17:$H$993,8,FALSE))</f>
        <v>0</v>
      </c>
      <c r="S21" s="98" t="str">
        <f>IF(ISNA(VLOOKUP($E21,'TT BV2'!$A$17:$H$993,8,FALSE))=TRUE,"0",VLOOKUP($E21,'TT BV2'!$A$17:$H$993,8,FALSE))</f>
        <v>0</v>
      </c>
      <c r="T21" s="98" t="str">
        <f>IF(ISNA(VLOOKUP($E21,'TT BV3'!$A$17:$H$993,8,FALSE))=TRUE,"0",VLOOKUP($E21,'TT BV3'!$A$17:$H$993,8,FALSE))</f>
        <v>0</v>
      </c>
      <c r="U21" s="98" t="str">
        <f>IF(ISNA(VLOOKUP($E21,'NorAm Deer Valley MO'!$A$17:$H$993,8,FALSE))=TRUE,"0",VLOOKUP($E21,'NorAm Deer Valley MO'!$A$17:$H$993,8,FALSE))</f>
        <v>0</v>
      </c>
      <c r="V21" s="98" t="str">
        <f>IF(ISNA(VLOOKUP($E21,'Freestylerz Fest - Calabogie'!$A$17:$K$993,8,FALSE))=TRUE,"0",VLOOKUP($E21,'Freestylerz Fest - Calabogie'!$A$17:$K$993,8,FALSE))</f>
        <v>0</v>
      </c>
      <c r="W21" s="98">
        <f>IF(ISNA(VLOOKUP($E21,'TT Camp Fortune'!$A$17:$K$993,8,FALSE))=TRUE,"0",VLOOKUP($E21,'TT Camp Fortune'!$A$17:$K$993,8,FALSE))</f>
        <v>150.13718675690507</v>
      </c>
      <c r="X21" s="98" t="str">
        <f>IF(ISNA(VLOOKUP($E21,'CWG Crabbe Mt. MO'!$A$17:$K$993,10,FALSE))=TRUE,"0",VLOOKUP($E21,'CWG Crabbe Mt. MO'!$A$17:$K$993,10,FALSE))</f>
        <v>0</v>
      </c>
      <c r="Y21" s="98">
        <f>IF(ISNA(VLOOKUP($E21,'TT Prov CF MO'!$A$17:$K$993,8,FALSE))=TRUE,"0",VLOOKUP($E21,'TT Prov CF MO'!$A$17:$K$993,8,FALSE))</f>
        <v>153.54612416695895</v>
      </c>
      <c r="Z21" s="98" t="str">
        <f>IF(ISNA(VLOOKUP($E21,'NorAm VSC MO'!$A$17:$K$993,8,FALSE))=TRUE,"0",VLOOKUP($E21,'NorAm VSC MO'!$A$17:$K$993,8,FALSE))</f>
        <v>0</v>
      </c>
      <c r="AA21" s="98" t="str">
        <f>IF(ISNA(VLOOKUP($E21,'NA Stratton MO'!$A$17:$K$993,8,FALSE))=TRUE,"0",VLOOKUP($E21,'NA Stratton MO'!$A$17:$K$993,8,FALSE))</f>
        <v>0</v>
      </c>
      <c r="AB21" s="98" t="str">
        <f>IF(ISNA(VLOOKUP($E21,'JrNats MO'!$A$17:$K$993,8,FALSE))=TRUE,"0",VLOOKUP($E21,'JrNats MO'!$A$17:$K$993,8,FALSE))</f>
        <v>0</v>
      </c>
      <c r="AC21" s="98" t="str">
        <f>IF(ISNA(VLOOKUP($E21,'CC Caledon MO'!$A$17:$K$993,8,FALSE))=TRUE,"0",VLOOKUP($E21,'CC Caledon MO'!$A$17:$K$993,8,FALSE))</f>
        <v>0</v>
      </c>
      <c r="AD21" s="98" t="str">
        <f>IF(ISNA(VLOOKUP($E21,'SrNats VSC MO'!$A$17:$K$993,8,FALSE))=TRUE,"0",VLOOKUP($E21,'SrNats VSC MO'!$A$17:$K$993,8,FALSE))</f>
        <v>0</v>
      </c>
      <c r="AE21" s="98"/>
      <c r="AF21" s="98"/>
      <c r="AG21" s="98"/>
      <c r="AH21" s="98"/>
      <c r="AI21" s="98"/>
      <c r="AJ21" s="98"/>
      <c r="AK21" s="98"/>
      <c r="AL21" s="98"/>
      <c r="AM21" s="98"/>
    </row>
    <row r="22" spans="1:39" ht="19" customHeight="1" x14ac:dyDescent="0.15">
      <c r="A22" s="64" t="s">
        <v>99</v>
      </c>
      <c r="B22" s="64"/>
      <c r="C22" s="64" t="s">
        <v>102</v>
      </c>
      <c r="D22" s="144" t="s">
        <v>97</v>
      </c>
      <c r="E22" s="64" t="s">
        <v>77</v>
      </c>
      <c r="G22" s="64">
        <f t="shared" si="0"/>
        <v>17</v>
      </c>
      <c r="H22" s="19">
        <f t="shared" si="1"/>
        <v>17</v>
      </c>
      <c r="I22" s="20">
        <f t="shared" si="2"/>
        <v>428.92754602263125</v>
      </c>
      <c r="J22" s="20">
        <f t="shared" si="3"/>
        <v>0</v>
      </c>
      <c r="K22" s="20">
        <f t="shared" si="4"/>
        <v>0</v>
      </c>
      <c r="L22" s="19">
        <f t="shared" si="5"/>
        <v>428.92754602263125</v>
      </c>
      <c r="M22" s="21"/>
      <c r="N22" s="98" t="str">
        <f>IF(ISNA(VLOOKUP($E22,'FIS Apex MO-1'!$A$17:$H$996,8,FALSE))=TRUE,"0",VLOOKUP($E22,'FIS Apex MO-1'!$A$17:$H$996,8,FALSE))</f>
        <v>0</v>
      </c>
      <c r="O22" s="98" t="str">
        <f>IF(ISNA(VLOOKUP($E22,'FIS Apex MO-2'!$A$17:$H$996,8,FALSE))=TRUE,"0",VLOOKUP($E22,'FIS Apex MO-2'!$A$17:$H$996,8,FALSE))</f>
        <v>0</v>
      </c>
      <c r="P22" s="98" t="str">
        <f>IF(ISNA(VLOOKUP($E22,'NorAm Apex MO'!$A$17:$H$993,8,FALSE))=TRUE,"0",VLOOKUP($E22,'NorAm Apex MO'!$A$17:$H$993,8,FALSE))</f>
        <v>0</v>
      </c>
      <c r="Q22" s="98">
        <f>IF(ISNA(VLOOKUP($E22,'TT BV1'!$A$17:$H$993,8,FALSE))=TRUE,"0",VLOOKUP($E22,'TT BV1'!$A$17:$H$993,8,FALSE))</f>
        <v>428.92754602263125</v>
      </c>
      <c r="R22" s="98" t="str">
        <f>IF(ISNA(VLOOKUP($E22,'CC Canyon MO'!$A$17:$H$993,8,FALSE))=TRUE,"0",VLOOKUP($E22,'CC Canyon MO'!$A$17:$H$993,8,FALSE))</f>
        <v>0</v>
      </c>
      <c r="S22" s="98">
        <f>IF(ISNA(VLOOKUP($E22,'TT BV2'!$A$17:$H$993,8,FALSE))=TRUE,"0",VLOOKUP($E22,'TT BV2'!$A$17:$H$993,8,FALSE))</f>
        <v>0</v>
      </c>
      <c r="T22" s="98">
        <f>IF(ISNA(VLOOKUP($E22,'TT BV3'!$A$17:$H$993,8,FALSE))=TRUE,"0",VLOOKUP($E22,'TT BV3'!$A$17:$H$993,8,FALSE))</f>
        <v>0</v>
      </c>
      <c r="U22" s="98" t="str">
        <f>IF(ISNA(VLOOKUP($E22,'NorAm Deer Valley MO'!$A$17:$H$993,8,FALSE))=TRUE,"0",VLOOKUP($E22,'NorAm Deer Valley MO'!$A$17:$H$993,8,FALSE))</f>
        <v>0</v>
      </c>
      <c r="V22" s="98" t="str">
        <f>IF(ISNA(VLOOKUP($E22,'Freestylerz Fest - Calabogie'!$A$17:$K$993,8,FALSE))=TRUE,"0",VLOOKUP($E22,'Freestylerz Fest - Calabogie'!$A$17:$K$993,8,FALSE))</f>
        <v>0</v>
      </c>
      <c r="W22" s="98" t="str">
        <f>IF(ISNA(VLOOKUP($E22,'TT Camp Fortune'!$A$17:$K$993,8,FALSE))=TRUE,"0",VLOOKUP($E22,'TT Camp Fortune'!$A$17:$K$993,8,FALSE))</f>
        <v>0</v>
      </c>
      <c r="X22" s="98" t="str">
        <f>IF(ISNA(VLOOKUP($E22,'CWG Crabbe Mt. MO'!$A$17:$K$993,10,FALSE))=TRUE,"0",VLOOKUP($E22,'CWG Crabbe Mt. MO'!$A$17:$K$993,10,FALSE))</f>
        <v>0</v>
      </c>
      <c r="Y22" s="98" t="str">
        <f>IF(ISNA(VLOOKUP($E22,'TT Prov CF MO'!$A$17:$K$993,8,FALSE))=TRUE,"0",VLOOKUP($E22,'TT Prov CF MO'!$A$17:$K$993,8,FALSE))</f>
        <v>0</v>
      </c>
      <c r="Z22" s="98" t="str">
        <f>IF(ISNA(VLOOKUP($E22,'NorAm VSC MO'!$A$17:$K$993,8,FALSE))=TRUE,"0",VLOOKUP($E22,'NorAm VSC MO'!$A$17:$K$993,8,FALSE))</f>
        <v>0</v>
      </c>
      <c r="AA22" s="98" t="str">
        <f>IF(ISNA(VLOOKUP($E22,'NA Stratton MO'!$A$17:$K$993,8,FALSE))=TRUE,"0",VLOOKUP($E22,'NA Stratton MO'!$A$17:$K$993,8,FALSE))</f>
        <v>0</v>
      </c>
      <c r="AB22" s="98" t="str">
        <f>IF(ISNA(VLOOKUP($E22,'JrNats MO'!$A$17:$K$993,8,FALSE))=TRUE,"0",VLOOKUP($E22,'JrNats MO'!$A$17:$K$993,8,FALSE))</f>
        <v>0</v>
      </c>
      <c r="AC22" s="98" t="str">
        <f>IF(ISNA(VLOOKUP($E22,'CC Caledon MO'!$A$17:$K$993,8,FALSE))=TRUE,"0",VLOOKUP($E22,'CC Caledon MO'!$A$17:$K$993,8,FALSE))</f>
        <v>0</v>
      </c>
      <c r="AD22" s="98" t="str">
        <f>IF(ISNA(VLOOKUP($E22,'SrNats VSC MO'!$A$17:$K$993,8,FALSE))=TRUE,"0",VLOOKUP($E22,'SrNats VSC MO'!$A$17:$K$993,8,FALSE))</f>
        <v>0</v>
      </c>
      <c r="AE22" s="98"/>
      <c r="AF22" s="98"/>
      <c r="AG22" s="98"/>
      <c r="AH22" s="98"/>
      <c r="AI22" s="98"/>
      <c r="AJ22" s="98"/>
      <c r="AK22" s="98"/>
      <c r="AL22" s="98"/>
      <c r="AM22" s="98"/>
    </row>
    <row r="23" spans="1:39" ht="19" customHeight="1" x14ac:dyDescent="0.15">
      <c r="A23" s="64" t="s">
        <v>72</v>
      </c>
      <c r="B23" s="64"/>
      <c r="C23" s="64" t="s">
        <v>102</v>
      </c>
      <c r="D23" s="144" t="s">
        <v>97</v>
      </c>
      <c r="E23" s="64" t="s">
        <v>84</v>
      </c>
      <c r="G23" s="64">
        <f t="shared" si="0"/>
        <v>18</v>
      </c>
      <c r="H23" s="19">
        <f t="shared" si="1"/>
        <v>18</v>
      </c>
      <c r="I23" s="20">
        <f t="shared" si="2"/>
        <v>158.64887687890558</v>
      </c>
      <c r="J23" s="20">
        <f t="shared" si="3"/>
        <v>142.15233415233411</v>
      </c>
      <c r="K23" s="20">
        <f t="shared" si="4"/>
        <v>115.83304103823218</v>
      </c>
      <c r="L23" s="19">
        <f t="shared" si="5"/>
        <v>416.63425206947187</v>
      </c>
      <c r="M23" s="21"/>
      <c r="N23" s="98" t="str">
        <f>IF(ISNA(VLOOKUP($E23,'FIS Apex MO-1'!$A$17:$H$996,8,FALSE))=TRUE,"0",VLOOKUP($E23,'FIS Apex MO-1'!$A$17:$H$996,8,FALSE))</f>
        <v>0</v>
      </c>
      <c r="O23" s="98" t="str">
        <f>IF(ISNA(VLOOKUP($E23,'FIS Apex MO-2'!$A$17:$H$996,8,FALSE))=TRUE,"0",VLOOKUP($E23,'FIS Apex MO-2'!$A$17:$H$996,8,FALSE))</f>
        <v>0</v>
      </c>
      <c r="P23" s="98" t="str">
        <f>IF(ISNA(VLOOKUP($E23,'NorAm Apex MO'!$A$17:$H$993,8,FALSE))=TRUE,"0",VLOOKUP($E23,'NorAm Apex MO'!$A$17:$H$993,8,FALSE))</f>
        <v>0</v>
      </c>
      <c r="Q23" s="98">
        <f>IF(ISNA(VLOOKUP($E23,'TT BV1'!$A$17:$H$993,8,FALSE))=TRUE,"0",VLOOKUP($E23,'TT BV1'!$A$17:$H$993,8,FALSE))</f>
        <v>158.64887687890558</v>
      </c>
      <c r="R23" s="98" t="str">
        <f>IF(ISNA(VLOOKUP($E23,'CC Canyon MO'!$A$17:$H$993,8,FALSE))=TRUE,"0",VLOOKUP($E23,'CC Canyon MO'!$A$17:$H$993,8,FALSE))</f>
        <v>0</v>
      </c>
      <c r="S23" s="98">
        <f>IF(ISNA(VLOOKUP($E23,'TT BV2'!$A$17:$H$993,8,FALSE))=TRUE,"0",VLOOKUP($E23,'TT BV2'!$A$17:$H$993,8,FALSE))</f>
        <v>105.00758725341424</v>
      </c>
      <c r="T23" s="98">
        <f>IF(ISNA(VLOOKUP($E23,'TT BV3'!$A$17:$H$993,8,FALSE))=TRUE,"0",VLOOKUP($E23,'TT BV3'!$A$17:$H$993,8,FALSE))</f>
        <v>142.15233415233411</v>
      </c>
      <c r="U23" s="98" t="str">
        <f>IF(ISNA(VLOOKUP($E23,'NorAm Deer Valley MO'!$A$17:$H$993,8,FALSE))=TRUE,"0",VLOOKUP($E23,'NorAm Deer Valley MO'!$A$17:$H$993,8,FALSE))</f>
        <v>0</v>
      </c>
      <c r="V23" s="98" t="str">
        <f>IF(ISNA(VLOOKUP($E23,'Freestylerz Fest - Calabogie'!$A$17:$K$993,8,FALSE))=TRUE,"0",VLOOKUP($E23,'Freestylerz Fest - Calabogie'!$A$17:$K$993,8,FALSE))</f>
        <v>0</v>
      </c>
      <c r="W23" s="98">
        <f>IF(ISNA(VLOOKUP($E23,'TT Camp Fortune'!$A$17:$K$993,8,FALSE))=TRUE,"0",VLOOKUP($E23,'TT Camp Fortune'!$A$17:$K$993,8,FALSE))</f>
        <v>82.26815438083041</v>
      </c>
      <c r="X23" s="98" t="str">
        <f>IF(ISNA(VLOOKUP($E23,'CWG Crabbe Mt. MO'!$A$17:$K$993,10,FALSE))=TRUE,"0",VLOOKUP($E23,'CWG Crabbe Mt. MO'!$A$17:$K$993,10,FALSE))</f>
        <v>0</v>
      </c>
      <c r="Y23" s="98">
        <f>IF(ISNA(VLOOKUP($E23,'TT Prov CF MO'!$A$17:$K$993,8,FALSE))=TRUE,"0",VLOOKUP($E23,'TT Prov CF MO'!$A$17:$K$993,8,FALSE))</f>
        <v>115.83304103823218</v>
      </c>
      <c r="Z23" s="98" t="str">
        <f>IF(ISNA(VLOOKUP($E23,'NorAm VSC MO'!$A$17:$K$993,8,FALSE))=TRUE,"0",VLOOKUP($E23,'NorAm VSC MO'!$A$17:$K$993,8,FALSE))</f>
        <v>0</v>
      </c>
      <c r="AA23" s="98" t="str">
        <f>IF(ISNA(VLOOKUP($E23,'NA Stratton MO'!$A$17:$K$993,8,FALSE))=TRUE,"0",VLOOKUP($E23,'NA Stratton MO'!$A$17:$K$993,8,FALSE))</f>
        <v>0</v>
      </c>
      <c r="AB23" s="98" t="str">
        <f>IF(ISNA(VLOOKUP($E23,'JrNats MO'!$A$17:$K$993,8,FALSE))=TRUE,"0",VLOOKUP($E23,'JrNats MO'!$A$17:$K$993,8,FALSE))</f>
        <v>0</v>
      </c>
      <c r="AC23" s="98" t="str">
        <f>IF(ISNA(VLOOKUP($E23,'CC Caledon MO'!$A$17:$K$993,8,FALSE))=TRUE,"0",VLOOKUP($E23,'CC Caledon MO'!$A$17:$K$993,8,FALSE))</f>
        <v>0</v>
      </c>
      <c r="AD23" s="98" t="str">
        <f>IF(ISNA(VLOOKUP($E23,'SrNats VSC MO'!$A$17:$K$993,8,FALSE))=TRUE,"0",VLOOKUP($E23,'SrNats VSC MO'!$A$17:$K$993,8,FALSE))</f>
        <v>0</v>
      </c>
      <c r="AE23" s="98"/>
      <c r="AF23" s="98"/>
      <c r="AG23" s="98"/>
      <c r="AH23" s="98"/>
      <c r="AI23" s="98"/>
      <c r="AJ23" s="98"/>
      <c r="AK23" s="98"/>
      <c r="AL23" s="98"/>
      <c r="AM23" s="98"/>
    </row>
    <row r="24" spans="1:39" ht="19" customHeight="1" x14ac:dyDescent="0.15">
      <c r="A24" s="64" t="s">
        <v>48</v>
      </c>
      <c r="B24" s="64"/>
      <c r="C24" s="64" t="s">
        <v>60</v>
      </c>
      <c r="D24" s="144" t="s">
        <v>42</v>
      </c>
      <c r="E24" s="64" t="s">
        <v>65</v>
      </c>
      <c r="F24" s="83"/>
      <c r="G24" s="64">
        <f t="shared" si="0"/>
        <v>19</v>
      </c>
      <c r="H24" s="19">
        <f t="shared" si="1"/>
        <v>19</v>
      </c>
      <c r="I24" s="20">
        <f t="shared" si="2"/>
        <v>323.80535738322789</v>
      </c>
      <c r="J24" s="20">
        <f t="shared" si="3"/>
        <v>0</v>
      </c>
      <c r="K24" s="146">
        <v>0</v>
      </c>
      <c r="L24" s="19">
        <f t="shared" si="5"/>
        <v>323.80535738322789</v>
      </c>
      <c r="M24" s="21"/>
      <c r="N24" s="98">
        <f>IF(ISNA(VLOOKUP($E24,'FIS Apex MO-1'!$A$17:$H$996,8,FALSE))=TRUE,"0",VLOOKUP($E24,'FIS Apex MO-1'!$A$17:$H$996,8,FALSE))</f>
        <v>323.80535738322789</v>
      </c>
      <c r="O24" s="98">
        <f>IF(ISNA(VLOOKUP($E24,'FIS Apex MO-2'!$A$17:$H$996,8,FALSE))=TRUE,"0",VLOOKUP($E24,'FIS Apex MO-2'!$A$17:$H$996,8,FALSE))</f>
        <v>0</v>
      </c>
      <c r="P24" s="98" t="str">
        <f>IF(ISNA(VLOOKUP($E24,'NorAm Apex MO'!$A$17:$H$993,8,FALSE))=TRUE,"0",VLOOKUP($E24,'NorAm Apex MO'!$A$17:$H$993,8,FALSE))</f>
        <v>0</v>
      </c>
      <c r="Q24" s="98" t="str">
        <f>IF(ISNA(VLOOKUP($E24,'TT BV1'!$A$17:$H$993,8,FALSE))=TRUE,"0",VLOOKUP($E24,'TT BV1'!$A$17:$H$993,8,FALSE))</f>
        <v>0</v>
      </c>
      <c r="R24" s="98" t="str">
        <f>IF(ISNA(VLOOKUP($E24,'CC Canyon MO'!$A$17:$H$993,8,FALSE))=TRUE,"0",VLOOKUP($E24,'CC Canyon MO'!$A$17:$H$993,8,FALSE))</f>
        <v>0</v>
      </c>
      <c r="S24" s="98" t="str">
        <f>IF(ISNA(VLOOKUP($E24,'TT BV2'!$A$17:$H$993,8,FALSE))=TRUE,"0",VLOOKUP($E24,'TT BV2'!$A$17:$H$993,8,FALSE))</f>
        <v>0</v>
      </c>
      <c r="T24" s="98" t="str">
        <f>IF(ISNA(VLOOKUP($E24,'TT BV3'!$A$17:$H$993,8,FALSE))=TRUE,"0",VLOOKUP($E24,'TT BV3'!$A$17:$H$993,8,FALSE))</f>
        <v>0</v>
      </c>
      <c r="U24" s="98" t="str">
        <f>IF(ISNA(VLOOKUP($E24,'NorAm Deer Valley MO'!$A$17:$H$993,8,FALSE))=TRUE,"0",VLOOKUP($E24,'NorAm Deer Valley MO'!$A$17:$H$993,8,FALSE))</f>
        <v>0</v>
      </c>
      <c r="V24" s="98" t="str">
        <f>IF(ISNA(VLOOKUP($E24,'Freestylerz Fest - Calabogie'!$A$17:$K$993,8,FALSE))=TRUE,"0",VLOOKUP($E24,'Freestylerz Fest - Calabogie'!$A$17:$K$993,8,FALSE))</f>
        <v>0</v>
      </c>
      <c r="W24" s="98" t="str">
        <f>IF(ISNA(VLOOKUP($E24,'TT Camp Fortune'!$A$17:$K$993,8,FALSE))=TRUE,"0",VLOOKUP($E24,'TT Camp Fortune'!$A$17:$K$993,8,FALSE))</f>
        <v>0</v>
      </c>
      <c r="X24" s="98" t="str">
        <f>IF(ISNA(VLOOKUP($E24,'CWG Crabbe Mt. MO'!$A$17:$K$993,10,FALSE))=TRUE,"0",VLOOKUP($E24,'CWG Crabbe Mt. MO'!$A$17:$K$993,10,FALSE))</f>
        <v>0</v>
      </c>
      <c r="Y24" s="98" t="str">
        <f>IF(ISNA(VLOOKUP($E24,'TT Prov CF MO'!$A$17:$K$993,8,FALSE))=TRUE,"0",VLOOKUP($E24,'TT Prov CF MO'!$A$17:$K$993,8,FALSE))</f>
        <v>0</v>
      </c>
      <c r="Z24" s="98" t="str">
        <f>IF(ISNA(VLOOKUP($E24,'NorAm VSC MO'!$A$17:$K$993,8,FALSE))=TRUE,"0",VLOOKUP($E24,'NorAm VSC MO'!$A$17:$K$993,8,FALSE))</f>
        <v>0</v>
      </c>
      <c r="AA24" s="98" t="str">
        <f>IF(ISNA(VLOOKUP($E24,'NA Stratton MO'!$A$17:$K$993,8,FALSE))=TRUE,"0",VLOOKUP($E24,'NA Stratton MO'!$A$17:$K$993,8,FALSE))</f>
        <v>0</v>
      </c>
      <c r="AB24" s="98" t="str">
        <f>IF(ISNA(VLOOKUP($E24,'JrNats MO'!$A$17:$K$993,8,FALSE))=TRUE,"0",VLOOKUP($E24,'JrNats MO'!$A$17:$K$993,8,FALSE))</f>
        <v>0</v>
      </c>
      <c r="AC24" s="98" t="str">
        <f>IF(ISNA(VLOOKUP($E24,'CC Caledon MO'!$A$17:$K$993,8,FALSE))=TRUE,"0",VLOOKUP($E24,'CC Caledon MO'!$A$17:$K$993,8,FALSE))</f>
        <v>0</v>
      </c>
      <c r="AD24" s="98" t="str">
        <f>IF(ISNA(VLOOKUP($E24,'SrNats VSC MO'!$A$17:$K$993,8,FALSE))=TRUE,"0",VLOOKUP($E24,'SrNats VSC MO'!$A$17:$K$993,8,FALSE))</f>
        <v>0</v>
      </c>
      <c r="AE24" s="98"/>
      <c r="AF24" s="98"/>
      <c r="AG24" s="98"/>
      <c r="AH24" s="98"/>
      <c r="AI24" s="98"/>
      <c r="AJ24" s="98"/>
      <c r="AK24" s="98"/>
      <c r="AL24" s="98"/>
      <c r="AM24" s="98"/>
    </row>
    <row r="25" spans="1:39" ht="20" customHeight="1" x14ac:dyDescent="0.15">
      <c r="A25" s="143" t="s">
        <v>139</v>
      </c>
      <c r="B25" s="144"/>
      <c r="C25" s="144" t="s">
        <v>140</v>
      </c>
      <c r="D25" s="144" t="s">
        <v>141</v>
      </c>
      <c r="E25" s="138" t="s">
        <v>135</v>
      </c>
      <c r="G25" s="64">
        <f t="shared" si="0"/>
        <v>20</v>
      </c>
      <c r="H25" s="19">
        <f t="shared" si="1"/>
        <v>20</v>
      </c>
      <c r="I25" s="20">
        <f t="shared" si="2"/>
        <v>92.009821115398097</v>
      </c>
      <c r="J25" s="20">
        <f t="shared" si="3"/>
        <v>74.453996707517831</v>
      </c>
      <c r="K25" s="20">
        <f>LARGE(($N25:$AM25),3)</f>
        <v>30</v>
      </c>
      <c r="L25" s="19">
        <f t="shared" si="5"/>
        <v>196.46381782291593</v>
      </c>
      <c r="M25" s="21"/>
      <c r="N25" s="98" t="str">
        <f>IF(ISNA(VLOOKUP($E25,'FIS Apex MO-1'!$A$17:$H$996,8,FALSE))=TRUE,"0",VLOOKUP($E25,'FIS Apex MO-1'!$A$17:$H$996,8,FALSE))</f>
        <v>0</v>
      </c>
      <c r="O25" s="98" t="str">
        <f>IF(ISNA(VLOOKUP($E25,'FIS Apex MO-2'!$A$17:$H$996,8,FALSE))=TRUE,"0",VLOOKUP($E25,'FIS Apex MO-2'!$A$17:$H$996,8,FALSE))</f>
        <v>0</v>
      </c>
      <c r="P25" s="98" t="str">
        <f>IF(ISNA(VLOOKUP($E25,'NorAm Apex MO'!$A$17:$H$993,8,FALSE))=TRUE,"0",VLOOKUP($E25,'NorAm Apex MO'!$A$17:$H$993,8,FALSE))</f>
        <v>0</v>
      </c>
      <c r="Q25" s="98" t="str">
        <f>IF(ISNA(VLOOKUP($E25,'TT BV1'!$A$17:$H$993,8,FALSE))=TRUE,"0",VLOOKUP($E25,'TT BV1'!$A$17:$H$993,8,FALSE))</f>
        <v>0</v>
      </c>
      <c r="R25" s="98" t="str">
        <f>IF(ISNA(VLOOKUP($E25,'CC Canyon MO'!$A$17:$H$993,8,FALSE))=TRUE,"0",VLOOKUP($E25,'CC Canyon MO'!$A$17:$H$993,8,FALSE))</f>
        <v>0</v>
      </c>
      <c r="S25" s="98" t="str">
        <f>IF(ISNA(VLOOKUP($E25,'TT BV2'!$A$17:$H$993,8,FALSE))=TRUE,"0",VLOOKUP($E25,'TT BV2'!$A$17:$H$993,8,FALSE))</f>
        <v>0</v>
      </c>
      <c r="T25" s="98" t="str">
        <f>IF(ISNA(VLOOKUP($E25,'TT BV3'!$A$17:$H$993,8,FALSE))=TRUE,"0",VLOOKUP($E25,'TT BV3'!$A$17:$H$993,8,FALSE))</f>
        <v>0</v>
      </c>
      <c r="U25" s="98" t="str">
        <f>IF(ISNA(VLOOKUP($E25,'NorAm Deer Valley MO'!$A$17:$H$993,8,FALSE))=TRUE,"0",VLOOKUP($E25,'NorAm Deer Valley MO'!$A$17:$H$993,8,FALSE))</f>
        <v>0</v>
      </c>
      <c r="V25" s="98">
        <f>IF(ISNA(VLOOKUP($E25,'Freestylerz Fest - Calabogie'!$A$17:$K$993,8,FALSE))=TRUE,"0",VLOOKUP($E25,'Freestylerz Fest - Calabogie'!$A$17:$K$993,8,FALSE))</f>
        <v>30</v>
      </c>
      <c r="W25" s="98">
        <f>IF(ISNA(VLOOKUP($E25,'TT Camp Fortune'!$A$17:$K$993,8,FALSE))=TRUE,"0",VLOOKUP($E25,'TT Camp Fortune'!$A$17:$K$993,8,FALSE))</f>
        <v>74.453996707517831</v>
      </c>
      <c r="X25" s="98" t="str">
        <f>IF(ISNA(VLOOKUP($E25,'CWG Crabbe Mt. MO'!$A$17:$K$993,10,FALSE))=TRUE,"0",VLOOKUP($E25,'CWG Crabbe Mt. MO'!$A$17:$K$993,10,FALSE))</f>
        <v>0</v>
      </c>
      <c r="Y25" s="98">
        <f>IF(ISNA(VLOOKUP($E25,'TT Prov CF MO'!$A$17:$K$993,8,FALSE))=TRUE,"0",VLOOKUP($E25,'TT Prov CF MO'!$A$17:$K$993,8,FALSE))</f>
        <v>92.009821115398097</v>
      </c>
      <c r="Z25" s="98" t="str">
        <f>IF(ISNA(VLOOKUP($E25,'NorAm VSC MO'!$A$17:$K$993,8,FALSE))=TRUE,"0",VLOOKUP($E25,'NorAm VSC MO'!$A$17:$K$993,8,FALSE))</f>
        <v>0</v>
      </c>
      <c r="AA25" s="98" t="str">
        <f>IF(ISNA(VLOOKUP($E25,'NA Stratton MO'!$A$17:$K$993,8,FALSE))=TRUE,"0",VLOOKUP($E25,'NA Stratton MO'!$A$17:$K$993,8,FALSE))</f>
        <v>0</v>
      </c>
      <c r="AB25" s="98" t="str">
        <f>IF(ISNA(VLOOKUP($E25,'JrNats MO'!$A$17:$K$993,8,FALSE))=TRUE,"0",VLOOKUP($E25,'JrNats MO'!$A$17:$K$993,8,FALSE))</f>
        <v>0</v>
      </c>
      <c r="AC25" s="98" t="str">
        <f>IF(ISNA(VLOOKUP($E25,'CC Caledon MO'!$A$17:$K$993,8,FALSE))=TRUE,"0",VLOOKUP($E25,'CC Caledon MO'!$A$17:$K$993,8,FALSE))</f>
        <v>0</v>
      </c>
      <c r="AD25" s="98" t="str">
        <f>IF(ISNA(VLOOKUP($E25,'SrNats VSC MO'!$A$17:$K$993,8,FALSE))=TRUE,"0",VLOOKUP($E25,'SrNats VSC MO'!$A$17:$K$993,8,FALSE))</f>
        <v>0</v>
      </c>
      <c r="AE25" s="98"/>
      <c r="AF25" s="98"/>
      <c r="AG25" s="98"/>
      <c r="AH25" s="98"/>
      <c r="AI25" s="98"/>
      <c r="AJ25" s="98"/>
      <c r="AK25" s="98"/>
      <c r="AL25" s="98"/>
      <c r="AM25" s="98"/>
    </row>
    <row r="26" spans="1:39" ht="20" customHeight="1" x14ac:dyDescent="0.15">
      <c r="A26" s="143" t="s">
        <v>139</v>
      </c>
      <c r="B26" s="144"/>
      <c r="C26" s="144" t="s">
        <v>142</v>
      </c>
      <c r="D26" s="144" t="s">
        <v>143</v>
      </c>
      <c r="E26" s="138" t="s">
        <v>137</v>
      </c>
      <c r="G26" s="64">
        <f t="shared" si="0"/>
        <v>21</v>
      </c>
      <c r="H26" s="19">
        <f t="shared" si="1"/>
        <v>21</v>
      </c>
      <c r="I26" s="20">
        <f t="shared" si="2"/>
        <v>30</v>
      </c>
      <c r="J26" s="146">
        <v>0</v>
      </c>
      <c r="K26" s="146">
        <v>0</v>
      </c>
      <c r="L26" s="19">
        <f t="shared" si="5"/>
        <v>30</v>
      </c>
      <c r="M26" s="21"/>
      <c r="N26" s="98" t="str">
        <f>IF(ISNA(VLOOKUP($E26,'FIS Apex MO-1'!$A$17:$H$996,8,FALSE))=TRUE,"0",VLOOKUP($E26,'FIS Apex MO-1'!$A$17:$H$996,8,FALSE))</f>
        <v>0</v>
      </c>
      <c r="O26" s="98" t="str">
        <f>IF(ISNA(VLOOKUP($E26,'FIS Apex MO-2'!$A$17:$H$996,8,FALSE))=TRUE,"0",VLOOKUP($E26,'FIS Apex MO-2'!$A$17:$H$996,8,FALSE))</f>
        <v>0</v>
      </c>
      <c r="P26" s="98" t="str">
        <f>IF(ISNA(VLOOKUP($E26,'NorAm Apex MO'!$A$17:$H$993,8,FALSE))=TRUE,"0",VLOOKUP($E26,'NorAm Apex MO'!$A$17:$H$993,8,FALSE))</f>
        <v>0</v>
      </c>
      <c r="Q26" s="98" t="str">
        <f>IF(ISNA(VLOOKUP($E26,'TT BV1'!$A$17:$H$993,8,FALSE))=TRUE,"0",VLOOKUP($E26,'TT BV1'!$A$17:$H$993,8,FALSE))</f>
        <v>0</v>
      </c>
      <c r="R26" s="98" t="str">
        <f>IF(ISNA(VLOOKUP($E26,'CC Canyon MO'!$A$17:$H$993,8,FALSE))=TRUE,"0",VLOOKUP($E26,'CC Canyon MO'!$A$17:$H$993,8,FALSE))</f>
        <v>0</v>
      </c>
      <c r="S26" s="98" t="str">
        <f>IF(ISNA(VLOOKUP($E26,'TT BV2'!$A$17:$H$993,8,FALSE))=TRUE,"0",VLOOKUP($E26,'TT BV2'!$A$17:$H$993,8,FALSE))</f>
        <v>0</v>
      </c>
      <c r="T26" s="98" t="str">
        <f>IF(ISNA(VLOOKUP($E26,'TT BV3'!$A$17:$H$993,8,FALSE))=TRUE,"0",VLOOKUP($E26,'TT BV3'!$A$17:$H$993,8,FALSE))</f>
        <v>0</v>
      </c>
      <c r="U26" s="98" t="str">
        <f>IF(ISNA(VLOOKUP($E26,'NorAm Deer Valley MO'!$A$17:$H$993,8,FALSE))=TRUE,"0",VLOOKUP($E26,'NorAm Deer Valley MO'!$A$17:$H$993,8,FALSE))</f>
        <v>0</v>
      </c>
      <c r="V26" s="98">
        <f>IF(ISNA(VLOOKUP($E26,'Freestylerz Fest - Calabogie'!$A$17:$K$993,8,FALSE))=TRUE,"0",VLOOKUP($E26,'Freestylerz Fest - Calabogie'!$A$17:$K$993,8,FALSE))</f>
        <v>30</v>
      </c>
      <c r="W26" s="98" t="str">
        <f>IF(ISNA(VLOOKUP($E26,'TT Camp Fortune'!$A$17:$K$993,8,FALSE))=TRUE,"0",VLOOKUP($E26,'TT Camp Fortune'!$A$17:$K$993,8,FALSE))</f>
        <v>0</v>
      </c>
      <c r="X26" s="98" t="str">
        <f>IF(ISNA(VLOOKUP($E26,'CWG Crabbe Mt. MO'!$A$17:$K$993,10,FALSE))=TRUE,"0",VLOOKUP($E26,'CWG Crabbe Mt. MO'!$A$17:$K$993,10,FALSE))</f>
        <v>0</v>
      </c>
      <c r="Y26" s="98" t="str">
        <f>IF(ISNA(VLOOKUP($E26,'TT Prov CF MO'!$A$17:$K$993,8,FALSE))=TRUE,"0",VLOOKUP($E26,'TT Prov CF MO'!$A$17:$K$993,8,FALSE))</f>
        <v>0</v>
      </c>
      <c r="Z26" s="98" t="str">
        <f>IF(ISNA(VLOOKUP($E26,'NorAm VSC MO'!$A$17:$K$993,8,FALSE))=TRUE,"0",VLOOKUP($E26,'NorAm VSC MO'!$A$17:$K$993,8,FALSE))</f>
        <v>0</v>
      </c>
      <c r="AA26" s="98" t="str">
        <f>IF(ISNA(VLOOKUP($E26,'NA Stratton MO'!$A$17:$K$993,8,FALSE))=TRUE,"0",VLOOKUP($E26,'NA Stratton MO'!$A$17:$K$993,8,FALSE))</f>
        <v>0</v>
      </c>
      <c r="AB26" s="98" t="str">
        <f>IF(ISNA(VLOOKUP($E26,'JrNats MO'!$A$17:$K$993,8,FALSE))=TRUE,"0",VLOOKUP($E26,'JrNats MO'!$A$17:$K$993,8,FALSE))</f>
        <v>0</v>
      </c>
      <c r="AC26" s="98" t="str">
        <f>IF(ISNA(VLOOKUP($E26,'CC Caledon MO'!$A$17:$K$993,8,FALSE))=TRUE,"0",VLOOKUP($E26,'CC Caledon MO'!$A$17:$K$993,8,FALSE))</f>
        <v>0</v>
      </c>
      <c r="AD26" s="98" t="str">
        <f>IF(ISNA(VLOOKUP($E26,'SrNats VSC MO'!$A$17:$K$993,8,FALSE))=TRUE,"0",VLOOKUP($E26,'SrNats VSC MO'!$A$17:$K$993,8,FALSE))</f>
        <v>0</v>
      </c>
      <c r="AE26" s="98"/>
      <c r="AF26" s="98"/>
      <c r="AG26" s="98"/>
      <c r="AH26" s="98"/>
      <c r="AI26" s="98"/>
      <c r="AJ26" s="98"/>
      <c r="AK26" s="98"/>
      <c r="AL26" s="98"/>
      <c r="AM26" s="98"/>
    </row>
    <row r="27" spans="1:39" ht="20" customHeight="1" x14ac:dyDescent="0.15">
      <c r="A27" s="143" t="s">
        <v>139</v>
      </c>
      <c r="B27" s="144"/>
      <c r="C27" s="144" t="s">
        <v>142</v>
      </c>
      <c r="D27" s="144" t="s">
        <v>101</v>
      </c>
      <c r="E27" s="138" t="s">
        <v>138</v>
      </c>
      <c r="G27" s="64">
        <f t="shared" si="0"/>
        <v>21</v>
      </c>
      <c r="H27" s="19">
        <f t="shared" si="1"/>
        <v>21</v>
      </c>
      <c r="I27" s="20">
        <f t="shared" si="2"/>
        <v>30</v>
      </c>
      <c r="J27" s="146">
        <v>0</v>
      </c>
      <c r="K27" s="146">
        <v>0</v>
      </c>
      <c r="L27" s="19">
        <f t="shared" si="5"/>
        <v>30</v>
      </c>
      <c r="M27" s="21"/>
      <c r="N27" s="98" t="str">
        <f>IF(ISNA(VLOOKUP($E27,'FIS Apex MO-1'!$A$17:$H$996,8,FALSE))=TRUE,"0",VLOOKUP($E27,'FIS Apex MO-1'!$A$17:$H$996,8,FALSE))</f>
        <v>0</v>
      </c>
      <c r="O27" s="98" t="str">
        <f>IF(ISNA(VLOOKUP($E27,'FIS Apex MO-2'!$A$17:$H$996,8,FALSE))=TRUE,"0",VLOOKUP($E27,'FIS Apex MO-2'!$A$17:$H$996,8,FALSE))</f>
        <v>0</v>
      </c>
      <c r="P27" s="98" t="str">
        <f>IF(ISNA(VLOOKUP($E27,'NorAm Apex MO'!$A$17:$H$993,8,FALSE))=TRUE,"0",VLOOKUP($E27,'NorAm Apex MO'!$A$17:$H$993,8,FALSE))</f>
        <v>0</v>
      </c>
      <c r="Q27" s="98" t="str">
        <f>IF(ISNA(VLOOKUP($E27,'TT BV1'!$A$17:$H$993,8,FALSE))=TRUE,"0",VLOOKUP($E27,'TT BV1'!$A$17:$H$993,8,FALSE))</f>
        <v>0</v>
      </c>
      <c r="R27" s="98" t="str">
        <f>IF(ISNA(VLOOKUP($E27,'CC Canyon MO'!$A$17:$H$993,8,FALSE))=TRUE,"0",VLOOKUP($E27,'CC Canyon MO'!$A$17:$H$993,8,FALSE))</f>
        <v>0</v>
      </c>
      <c r="S27" s="98" t="str">
        <f>IF(ISNA(VLOOKUP($E27,'TT BV2'!$A$17:$H$993,8,FALSE))=TRUE,"0",VLOOKUP($E27,'TT BV2'!$A$17:$H$993,8,FALSE))</f>
        <v>0</v>
      </c>
      <c r="T27" s="98" t="str">
        <f>IF(ISNA(VLOOKUP($E27,'TT BV3'!$A$17:$H$993,8,FALSE))=TRUE,"0",VLOOKUP($E27,'TT BV3'!$A$17:$H$993,8,FALSE))</f>
        <v>0</v>
      </c>
      <c r="U27" s="98" t="str">
        <f>IF(ISNA(VLOOKUP($E27,'NorAm Deer Valley MO'!$A$17:$H$993,8,FALSE))=TRUE,"0",VLOOKUP($E27,'NorAm Deer Valley MO'!$A$17:$H$993,8,FALSE))</f>
        <v>0</v>
      </c>
      <c r="V27" s="98">
        <f>IF(ISNA(VLOOKUP($E27,'Freestylerz Fest - Calabogie'!$A$17:$K$993,8,FALSE))=TRUE,"0",VLOOKUP($E27,'Freestylerz Fest - Calabogie'!$A$17:$K$993,8,FALSE))</f>
        <v>30</v>
      </c>
      <c r="W27" s="98" t="str">
        <f>IF(ISNA(VLOOKUP($E27,'TT Camp Fortune'!$A$17:$K$993,8,FALSE))=TRUE,"0",VLOOKUP($E27,'TT Camp Fortune'!$A$17:$K$993,8,FALSE))</f>
        <v>0</v>
      </c>
      <c r="X27" s="98" t="str">
        <f>IF(ISNA(VLOOKUP($E27,'CWG Crabbe Mt. MO'!$A$17:$K$993,10,FALSE))=TRUE,"0",VLOOKUP($E27,'CWG Crabbe Mt. MO'!$A$17:$K$993,10,FALSE))</f>
        <v>0</v>
      </c>
      <c r="Y27" s="98" t="str">
        <f>IF(ISNA(VLOOKUP($E27,'TT Prov CF MO'!$A$17:$K$993,8,FALSE))=TRUE,"0",VLOOKUP($E27,'TT Prov CF MO'!$A$17:$K$993,8,FALSE))</f>
        <v>0</v>
      </c>
      <c r="Z27" s="98" t="str">
        <f>IF(ISNA(VLOOKUP($E27,'NorAm VSC MO'!$A$17:$K$993,8,FALSE))=TRUE,"0",VLOOKUP($E27,'NorAm VSC MO'!$A$17:$K$993,8,FALSE))</f>
        <v>0</v>
      </c>
      <c r="AA27" s="98" t="str">
        <f>IF(ISNA(VLOOKUP($E27,'NA Stratton MO'!$A$17:$K$993,8,FALSE))=TRUE,"0",VLOOKUP($E27,'NA Stratton MO'!$A$17:$K$993,8,FALSE))</f>
        <v>0</v>
      </c>
      <c r="AB27" s="98" t="str">
        <f>IF(ISNA(VLOOKUP($E27,'JrNats MO'!$A$17:$K$993,8,FALSE))=TRUE,"0",VLOOKUP($E27,'JrNats MO'!$A$17:$K$993,8,FALSE))</f>
        <v>0</v>
      </c>
      <c r="AC27" s="98" t="str">
        <f>IF(ISNA(VLOOKUP($E27,'CC Caledon MO'!$A$17:$K$993,8,FALSE))=TRUE,"0",VLOOKUP($E27,'CC Caledon MO'!$A$17:$K$993,8,FALSE))</f>
        <v>0</v>
      </c>
      <c r="AD27" s="98" t="str">
        <f>IF(ISNA(VLOOKUP($E27,'SrNats VSC MO'!$A$17:$K$993,8,FALSE))=TRUE,"0",VLOOKUP($E27,'SrNats VSC MO'!$A$17:$K$993,8,FALSE))</f>
        <v>0</v>
      </c>
      <c r="AE27" s="98"/>
      <c r="AF27" s="98"/>
      <c r="AG27" s="98"/>
      <c r="AH27" s="98"/>
      <c r="AI27" s="98"/>
      <c r="AJ27" s="98"/>
      <c r="AK27" s="98"/>
      <c r="AL27" s="98"/>
      <c r="AM27" s="98"/>
    </row>
    <row r="28" spans="1:39" ht="409" customHeight="1" x14ac:dyDescent="0.15"/>
  </sheetData>
  <mergeCells count="2">
    <mergeCell ref="H3:L3"/>
    <mergeCell ref="C4:C5"/>
  </mergeCells>
  <conditionalFormatting sqref="E1:E1048576">
    <cfRule type="duplicateValues" dxfId="49" priority="1"/>
  </conditionalFormatting>
  <conditionalFormatting sqref="E6:E24">
    <cfRule type="duplicateValues" dxfId="48" priority="2"/>
  </conditionalFormatting>
  <conditionalFormatting sqref="E10">
    <cfRule type="duplicateValues" dxfId="47" priority="4"/>
  </conditionalFormatting>
  <conditionalFormatting sqref="E15">
    <cfRule type="duplicateValues" dxfId="46" priority="3"/>
  </conditionalFormatting>
  <pageMargins left="0.35433070866141736" right="0.15748031496062992" top="0.15748031496062992" bottom="0.19685039370078741" header="3.937007874015748E-2" footer="3.937007874015748E-2"/>
  <pageSetup orientation="landscape" useFirstPageNumber="1"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3"/>
  <sheetViews>
    <sheetView showGridLines="0" topLeftCell="A6" zoomScale="163" zoomScaleNormal="163" workbookViewId="0">
      <selection activeCell="J25" sqref="J25"/>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10"/>
      <c r="B1" s="56"/>
      <c r="C1" s="56"/>
      <c r="D1" s="56"/>
      <c r="E1" s="56"/>
      <c r="F1" s="56"/>
      <c r="G1" s="56"/>
      <c r="H1" s="56"/>
      <c r="I1" s="32"/>
    </row>
    <row r="2" spans="1:9" ht="15" customHeight="1" x14ac:dyDescent="0.15">
      <c r="A2" s="210"/>
      <c r="B2" s="212" t="s">
        <v>37</v>
      </c>
      <c r="C2" s="212"/>
      <c r="D2" s="212"/>
      <c r="E2" s="212"/>
      <c r="F2" s="212"/>
      <c r="G2" s="56"/>
      <c r="H2" s="56"/>
      <c r="I2" s="32"/>
    </row>
    <row r="3" spans="1:9" ht="15" customHeight="1" x14ac:dyDescent="0.15">
      <c r="A3" s="210"/>
      <c r="B3" s="56"/>
      <c r="C3" s="56"/>
      <c r="D3" s="56"/>
      <c r="E3" s="56"/>
      <c r="F3" s="56"/>
      <c r="G3" s="56"/>
      <c r="H3" s="56"/>
      <c r="I3" s="32"/>
    </row>
    <row r="4" spans="1:9" ht="15" customHeight="1" x14ac:dyDescent="0.15">
      <c r="A4" s="210"/>
      <c r="B4" s="212" t="s">
        <v>32</v>
      </c>
      <c r="C4" s="212"/>
      <c r="D4" s="212"/>
      <c r="E4" s="212"/>
      <c r="F4" s="212"/>
      <c r="G4" s="56"/>
      <c r="H4" s="56"/>
      <c r="I4" s="32"/>
    </row>
    <row r="5" spans="1:9" ht="15" customHeight="1" x14ac:dyDescent="0.15">
      <c r="A5" s="210"/>
      <c r="B5" s="56"/>
      <c r="C5" s="56"/>
      <c r="D5" s="56"/>
      <c r="E5" s="56"/>
      <c r="F5" s="56"/>
      <c r="G5" s="56"/>
      <c r="H5" s="56"/>
      <c r="I5" s="32"/>
    </row>
    <row r="6" spans="1:9" ht="15" customHeight="1" x14ac:dyDescent="0.15">
      <c r="A6" s="210"/>
      <c r="B6" s="211"/>
      <c r="C6" s="211"/>
      <c r="D6" s="56"/>
      <c r="E6" s="56"/>
      <c r="F6" s="56"/>
      <c r="G6" s="56"/>
      <c r="H6" s="56"/>
      <c r="I6" s="32"/>
    </row>
    <row r="7" spans="1:9" ht="15" customHeight="1" x14ac:dyDescent="0.15">
      <c r="A7" s="210"/>
      <c r="B7" s="56"/>
      <c r="C7" s="56"/>
      <c r="D7" s="56"/>
      <c r="E7" s="56"/>
      <c r="F7" s="56"/>
      <c r="G7" s="56"/>
      <c r="H7" s="56"/>
      <c r="I7" s="32"/>
    </row>
    <row r="8" spans="1:9" ht="15" customHeight="1" x14ac:dyDescent="0.15">
      <c r="A8" s="33" t="s">
        <v>10</v>
      </c>
      <c r="B8" s="34" t="s">
        <v>54</v>
      </c>
      <c r="C8" s="34"/>
      <c r="D8" s="34"/>
      <c r="E8" s="34"/>
      <c r="F8" s="55"/>
      <c r="G8" s="55"/>
      <c r="H8" s="55"/>
      <c r="I8" s="32"/>
    </row>
    <row r="9" spans="1:9" ht="15" customHeight="1" x14ac:dyDescent="0.15">
      <c r="A9" s="33" t="s">
        <v>0</v>
      </c>
      <c r="B9" s="34" t="s">
        <v>55</v>
      </c>
      <c r="C9" s="34"/>
      <c r="D9" s="34"/>
      <c r="E9" s="34"/>
      <c r="F9" s="55"/>
      <c r="G9" s="55"/>
      <c r="H9" s="55"/>
      <c r="I9" s="32"/>
    </row>
    <row r="10" spans="1:9" ht="15" customHeight="1" x14ac:dyDescent="0.15">
      <c r="A10" s="33" t="s">
        <v>12</v>
      </c>
      <c r="B10" s="213">
        <v>43450</v>
      </c>
      <c r="C10" s="213"/>
      <c r="D10" s="35"/>
      <c r="E10" s="35"/>
      <c r="F10" s="36"/>
      <c r="G10" s="36"/>
      <c r="H10" s="36"/>
      <c r="I10" s="32"/>
    </row>
    <row r="11" spans="1:9" ht="15" customHeight="1" x14ac:dyDescent="0.15">
      <c r="A11" s="33" t="s">
        <v>31</v>
      </c>
      <c r="B11" s="34" t="s">
        <v>39</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62</v>
      </c>
      <c r="C13" s="38"/>
      <c r="D13" s="39" t="s">
        <v>61</v>
      </c>
      <c r="E13" s="38"/>
      <c r="F13" s="39" t="s">
        <v>1</v>
      </c>
      <c r="G13" s="38"/>
      <c r="H13" s="40"/>
      <c r="I13" s="41" t="s">
        <v>22</v>
      </c>
    </row>
    <row r="14" spans="1:9" ht="15" customHeight="1" x14ac:dyDescent="0.15">
      <c r="A14" s="55" t="s">
        <v>14</v>
      </c>
      <c r="B14" s="42">
        <v>1.05</v>
      </c>
      <c r="C14" s="43"/>
      <c r="D14" s="44">
        <v>1.05</v>
      </c>
      <c r="E14" s="43"/>
      <c r="F14" s="44">
        <v>1.1000000000000001</v>
      </c>
      <c r="G14" s="43"/>
      <c r="H14" s="45" t="s">
        <v>16</v>
      </c>
      <c r="I14" s="46" t="s">
        <v>23</v>
      </c>
    </row>
    <row r="15" spans="1:9" ht="15" customHeight="1" x14ac:dyDescent="0.15">
      <c r="A15" s="55" t="s">
        <v>13</v>
      </c>
      <c r="B15" s="47">
        <v>74.290000000000006</v>
      </c>
      <c r="C15" s="48"/>
      <c r="D15" s="47">
        <v>74.290000000000006</v>
      </c>
      <c r="E15" s="48"/>
      <c r="F15" s="49">
        <v>71.349999999999994</v>
      </c>
      <c r="G15" s="48"/>
      <c r="H15" s="45" t="s">
        <v>17</v>
      </c>
      <c r="I15" s="46" t="s">
        <v>24</v>
      </c>
    </row>
    <row r="16" spans="1:9" ht="15" customHeight="1" x14ac:dyDescent="0.15">
      <c r="A16" s="55"/>
      <c r="B16" s="50" t="s">
        <v>4</v>
      </c>
      <c r="C16" s="51" t="s">
        <v>3</v>
      </c>
      <c r="D16" s="51" t="s">
        <v>4</v>
      </c>
      <c r="E16" s="51" t="s">
        <v>3</v>
      </c>
      <c r="F16" s="51" t="s">
        <v>4</v>
      </c>
      <c r="G16" s="51" t="s">
        <v>3</v>
      </c>
      <c r="H16" s="52" t="s">
        <v>3</v>
      </c>
      <c r="I16" s="53">
        <v>37</v>
      </c>
    </row>
    <row r="17" spans="1:9" ht="15" customHeight="1" x14ac:dyDescent="0.15">
      <c r="A17" s="64" t="s">
        <v>45</v>
      </c>
      <c r="B17" s="66">
        <v>31.36</v>
      </c>
      <c r="C17" s="67">
        <f>B17/B$15*1000*B$14</f>
        <v>443.23596715574098</v>
      </c>
      <c r="D17" s="66">
        <v>43.7</v>
      </c>
      <c r="E17" s="67">
        <f>D17/D$15*1000*D$14</f>
        <v>617.64705882352951</v>
      </c>
      <c r="F17" s="66">
        <v>43.03</v>
      </c>
      <c r="G17" s="67">
        <f>F17/F$15*1000*F$14</f>
        <v>663.39173090399447</v>
      </c>
      <c r="H17" s="62">
        <f>LARGE((C17,E17,G17),1)</f>
        <v>663.39173090399447</v>
      </c>
      <c r="I17" s="63">
        <v>18</v>
      </c>
    </row>
    <row r="18" spans="1:9" ht="15" customHeight="1" x14ac:dyDescent="0.15">
      <c r="A18" s="65" t="s">
        <v>49</v>
      </c>
      <c r="B18" s="66" t="s">
        <v>63</v>
      </c>
      <c r="C18" s="67"/>
      <c r="D18" s="66">
        <v>26.58</v>
      </c>
      <c r="E18" s="67">
        <f>D18/D$15*1000*D$14</f>
        <v>375.67640328442582</v>
      </c>
      <c r="F18" s="66"/>
      <c r="G18" s="67"/>
      <c r="H18" s="62">
        <f>LARGE((C18,E18,G18),1)</f>
        <v>375.67640328442582</v>
      </c>
      <c r="I18" s="63">
        <v>28</v>
      </c>
    </row>
    <row r="19" spans="1:9" x14ac:dyDescent="0.15">
      <c r="A19" s="64" t="s">
        <v>65</v>
      </c>
      <c r="B19" s="66">
        <v>18.53</v>
      </c>
      <c r="C19" s="67">
        <f>B19/B$15*1000*B$14</f>
        <v>261.89931350114415</v>
      </c>
      <c r="D19" s="66">
        <v>22.91</v>
      </c>
      <c r="E19" s="67">
        <f>D19/D$15*1000*D$14</f>
        <v>323.80535738322789</v>
      </c>
      <c r="F19" s="66"/>
      <c r="G19" s="67"/>
      <c r="H19" s="62">
        <f>LARGE((C19,E19,G19),1)</f>
        <v>323.80535738322789</v>
      </c>
      <c r="I19" s="63">
        <v>31</v>
      </c>
    </row>
    <row r="20" spans="1:9" x14ac:dyDescent="0.15">
      <c r="A20" s="64" t="s">
        <v>47</v>
      </c>
      <c r="B20" s="66">
        <v>14.44</v>
      </c>
      <c r="C20" s="67">
        <f>B20/B$15*1000*B$14</f>
        <v>204.09207161125317</v>
      </c>
      <c r="D20" s="66">
        <v>21.05</v>
      </c>
      <c r="E20" s="67">
        <f>D20/D$15*1000*D$14</f>
        <v>297.5164894333019</v>
      </c>
      <c r="F20" s="66"/>
      <c r="G20" s="67"/>
      <c r="H20" s="62">
        <f>LARGE((C20,E20,G20),1)</f>
        <v>297.5164894333019</v>
      </c>
      <c r="I20" s="63">
        <v>33</v>
      </c>
    </row>
    <row r="21" spans="1:9" x14ac:dyDescent="0.15">
      <c r="A21" s="64" t="s">
        <v>44</v>
      </c>
      <c r="B21" s="66">
        <v>4.93</v>
      </c>
      <c r="C21" s="67">
        <f>B21/B$15*1000*B$14</f>
        <v>69.679633867276891</v>
      </c>
      <c r="D21" s="66" t="s">
        <v>63</v>
      </c>
      <c r="E21" s="67"/>
      <c r="F21" s="66"/>
      <c r="G21" s="67"/>
      <c r="H21" s="62">
        <f>LARGE((C21,E21,G21),1)</f>
        <v>69.679633867276891</v>
      </c>
      <c r="I21" s="63">
        <v>36</v>
      </c>
    </row>
    <row r="22" spans="1:9" x14ac:dyDescent="0.15">
      <c r="A22" s="64" t="s">
        <v>46</v>
      </c>
      <c r="B22" s="66">
        <v>4.34</v>
      </c>
      <c r="C22" s="67">
        <f>B22/B$15*1000*B$14</f>
        <v>61.340691883160581</v>
      </c>
      <c r="D22" s="66">
        <v>1.3</v>
      </c>
      <c r="E22" s="67">
        <f>D22/D$15*1000*D$14</f>
        <v>18.37393996500202</v>
      </c>
      <c r="F22" s="66"/>
      <c r="G22" s="67"/>
      <c r="H22" s="62">
        <f>LARGE((C22,E22,G22),1)</f>
        <v>61.340691883160581</v>
      </c>
      <c r="I22" s="63">
        <v>37</v>
      </c>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row r="33" spans="3:3" x14ac:dyDescent="0.15">
      <c r="C33"/>
    </row>
  </sheetData>
  <sortState xmlns:xlrd2="http://schemas.microsoft.com/office/spreadsheetml/2017/richdata2" ref="A17:I22">
    <sortCondition ref="I17:I22"/>
  </sortState>
  <mergeCells count="5">
    <mergeCell ref="A1:A7"/>
    <mergeCell ref="B6:C6"/>
    <mergeCell ref="B2:F2"/>
    <mergeCell ref="B4:F4"/>
    <mergeCell ref="B10:C10"/>
  </mergeCells>
  <phoneticPr fontId="1" type="noConversion"/>
  <conditionalFormatting sqref="A20:A21">
    <cfRule type="duplicateValues" dxfId="45" priority="29"/>
  </conditionalFormatting>
  <pageMargins left="0.7" right="0.7" top="0.75" bottom="0.75"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AFE64-8730-AB4B-AEA4-695B634CE1CA}">
  <dimension ref="A1:I32"/>
  <sheetViews>
    <sheetView workbookViewId="0">
      <selection activeCell="M26" sqref="M26"/>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10"/>
      <c r="B1" s="56"/>
      <c r="C1" s="56"/>
      <c r="D1" s="56"/>
      <c r="E1" s="56"/>
      <c r="F1" s="56"/>
      <c r="G1" s="56"/>
      <c r="H1" s="56"/>
      <c r="I1" s="32"/>
    </row>
    <row r="2" spans="1:9" ht="15" customHeight="1" x14ac:dyDescent="0.15">
      <c r="A2" s="210"/>
      <c r="B2" s="212" t="s">
        <v>37</v>
      </c>
      <c r="C2" s="212"/>
      <c r="D2" s="212"/>
      <c r="E2" s="212"/>
      <c r="F2" s="212"/>
      <c r="G2" s="56"/>
      <c r="H2" s="56"/>
      <c r="I2" s="32"/>
    </row>
    <row r="3" spans="1:9" ht="15" customHeight="1" x14ac:dyDescent="0.15">
      <c r="A3" s="210"/>
      <c r="B3" s="56"/>
      <c r="C3" s="56"/>
      <c r="D3" s="56"/>
      <c r="E3" s="56"/>
      <c r="F3" s="56"/>
      <c r="G3" s="56"/>
      <c r="H3" s="56"/>
      <c r="I3" s="32"/>
    </row>
    <row r="4" spans="1:9" ht="15" customHeight="1" x14ac:dyDescent="0.15">
      <c r="A4" s="210"/>
      <c r="B4" s="212" t="s">
        <v>32</v>
      </c>
      <c r="C4" s="212"/>
      <c r="D4" s="212"/>
      <c r="E4" s="212"/>
      <c r="F4" s="212"/>
      <c r="G4" s="56"/>
      <c r="H4" s="56"/>
      <c r="I4" s="32"/>
    </row>
    <row r="5" spans="1:9" ht="15" customHeight="1" x14ac:dyDescent="0.15">
      <c r="A5" s="210"/>
      <c r="B5" s="56"/>
      <c r="C5" s="56"/>
      <c r="D5" s="56"/>
      <c r="E5" s="56"/>
      <c r="F5" s="56"/>
      <c r="G5" s="56"/>
      <c r="H5" s="56"/>
      <c r="I5" s="32"/>
    </row>
    <row r="6" spans="1:9" ht="15" customHeight="1" x14ac:dyDescent="0.15">
      <c r="A6" s="210"/>
      <c r="B6" s="211"/>
      <c r="C6" s="211"/>
      <c r="D6" s="56"/>
      <c r="E6" s="56"/>
      <c r="F6" s="56"/>
      <c r="G6" s="56"/>
      <c r="H6" s="56"/>
      <c r="I6" s="32"/>
    </row>
    <row r="7" spans="1:9" ht="15" customHeight="1" x14ac:dyDescent="0.15">
      <c r="A7" s="210"/>
      <c r="B7" s="56"/>
      <c r="C7" s="56"/>
      <c r="D7" s="56"/>
      <c r="E7" s="56"/>
      <c r="F7" s="56"/>
      <c r="G7" s="56"/>
      <c r="H7" s="56"/>
      <c r="I7" s="32"/>
    </row>
    <row r="8" spans="1:9" ht="15" customHeight="1" x14ac:dyDescent="0.15">
      <c r="A8" s="33" t="s">
        <v>10</v>
      </c>
      <c r="B8" s="34" t="s">
        <v>54</v>
      </c>
      <c r="C8" s="34"/>
      <c r="D8" s="34"/>
      <c r="E8" s="34"/>
      <c r="F8" s="55"/>
      <c r="G8" s="55"/>
      <c r="H8" s="55"/>
      <c r="I8" s="32"/>
    </row>
    <row r="9" spans="1:9" ht="15" customHeight="1" x14ac:dyDescent="0.15">
      <c r="A9" s="33" t="s">
        <v>0</v>
      </c>
      <c r="B9" s="34" t="s">
        <v>55</v>
      </c>
      <c r="C9" s="34"/>
      <c r="D9" s="34"/>
      <c r="E9" s="34"/>
      <c r="F9" s="55"/>
      <c r="G9" s="55"/>
      <c r="H9" s="55"/>
      <c r="I9" s="32"/>
    </row>
    <row r="10" spans="1:9" ht="15" customHeight="1" x14ac:dyDescent="0.15">
      <c r="A10" s="33" t="s">
        <v>12</v>
      </c>
      <c r="B10" s="213">
        <v>43451</v>
      </c>
      <c r="C10" s="213"/>
      <c r="D10" s="35"/>
      <c r="E10" s="35"/>
      <c r="F10" s="36"/>
      <c r="G10" s="36"/>
      <c r="H10" s="36"/>
      <c r="I10" s="32"/>
    </row>
    <row r="11" spans="1:9" ht="15" customHeight="1" x14ac:dyDescent="0.15">
      <c r="A11" s="33" t="s">
        <v>31</v>
      </c>
      <c r="B11" s="34" t="s">
        <v>39</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62</v>
      </c>
      <c r="C13" s="38"/>
      <c r="D13" s="39" t="s">
        <v>61</v>
      </c>
      <c r="E13" s="38"/>
      <c r="F13" s="39" t="s">
        <v>1</v>
      </c>
      <c r="G13" s="38"/>
      <c r="H13" s="40"/>
      <c r="I13" s="41" t="s">
        <v>22</v>
      </c>
    </row>
    <row r="14" spans="1:9" ht="15" customHeight="1" x14ac:dyDescent="0.15">
      <c r="A14" s="55" t="s">
        <v>14</v>
      </c>
      <c r="B14" s="42">
        <v>1.05</v>
      </c>
      <c r="C14" s="43"/>
      <c r="D14" s="44">
        <v>1.05</v>
      </c>
      <c r="E14" s="43"/>
      <c r="F14" s="44">
        <v>1.1000000000000001</v>
      </c>
      <c r="G14" s="43"/>
      <c r="H14" s="45" t="s">
        <v>16</v>
      </c>
      <c r="I14" s="46" t="s">
        <v>23</v>
      </c>
    </row>
    <row r="15" spans="1:9" ht="15" customHeight="1" x14ac:dyDescent="0.15">
      <c r="A15" s="55" t="s">
        <v>13</v>
      </c>
      <c r="B15" s="47">
        <v>73.03</v>
      </c>
      <c r="C15" s="48"/>
      <c r="D15" s="47">
        <v>73.03</v>
      </c>
      <c r="E15" s="48"/>
      <c r="F15" s="49">
        <v>70.44</v>
      </c>
      <c r="G15" s="48"/>
      <c r="H15" s="45" t="s">
        <v>17</v>
      </c>
      <c r="I15" s="46" t="s">
        <v>24</v>
      </c>
    </row>
    <row r="16" spans="1:9" ht="15" customHeight="1" x14ac:dyDescent="0.15">
      <c r="A16" s="55"/>
      <c r="B16" s="50" t="s">
        <v>4</v>
      </c>
      <c r="C16" s="51" t="s">
        <v>3</v>
      </c>
      <c r="D16" s="51" t="s">
        <v>4</v>
      </c>
      <c r="E16" s="51" t="s">
        <v>3</v>
      </c>
      <c r="F16" s="51" t="s">
        <v>4</v>
      </c>
      <c r="G16" s="51" t="s">
        <v>3</v>
      </c>
      <c r="H16" s="52" t="s">
        <v>3</v>
      </c>
      <c r="I16" s="53">
        <v>37</v>
      </c>
    </row>
    <row r="17" spans="1:9" ht="15" customHeight="1" x14ac:dyDescent="0.15">
      <c r="A17" s="64" t="s">
        <v>44</v>
      </c>
      <c r="B17" s="66">
        <v>38.729999999999997</v>
      </c>
      <c r="C17" s="67">
        <f>B17/B$15*1000*B$14</f>
        <v>556.84650143776526</v>
      </c>
      <c r="D17" s="66">
        <v>16.55</v>
      </c>
      <c r="E17" s="67">
        <f>D17/D$15*1000*D$14</f>
        <v>237.95015746953308</v>
      </c>
      <c r="F17" s="66"/>
      <c r="G17" s="67">
        <f t="shared" ref="G17" si="0">F17/F$15*1000*F$14</f>
        <v>0</v>
      </c>
      <c r="H17" s="62">
        <f>LARGE((C17,E17,G17),1)</f>
        <v>556.84650143776526</v>
      </c>
      <c r="I17" s="63">
        <f>9+14</f>
        <v>23</v>
      </c>
    </row>
    <row r="18" spans="1:9" ht="15" customHeight="1" x14ac:dyDescent="0.15">
      <c r="A18" s="64" t="s">
        <v>45</v>
      </c>
      <c r="B18" s="66">
        <v>38.549999999999997</v>
      </c>
      <c r="C18" s="67">
        <f>B18/B$15*1000*B$14</f>
        <v>554.25852389429008</v>
      </c>
      <c r="D18" s="66">
        <v>36.57</v>
      </c>
      <c r="E18" s="67">
        <f>D18/D$15*1000*D$14</f>
        <v>525.79077091606189</v>
      </c>
      <c r="F18" s="66"/>
      <c r="G18" s="67">
        <f>F18/F$15*1000*F$14</f>
        <v>0</v>
      </c>
      <c r="H18" s="62">
        <f>LARGE((C18,E18,G18),1)</f>
        <v>554.25852389429008</v>
      </c>
      <c r="I18" s="63">
        <v>25</v>
      </c>
    </row>
    <row r="19" spans="1:9" x14ac:dyDescent="0.15">
      <c r="A19" s="65" t="s">
        <v>49</v>
      </c>
      <c r="B19" s="66">
        <v>27.68</v>
      </c>
      <c r="C19" s="67">
        <f>B19/B$15*1000*B$14</f>
        <v>397.9734355744215</v>
      </c>
      <c r="D19" s="66">
        <v>27.77</v>
      </c>
      <c r="E19" s="67">
        <f>D19/D$15*1000*D$14</f>
        <v>399.26742434615915</v>
      </c>
      <c r="F19" s="66"/>
      <c r="G19" s="67">
        <f t="shared" ref="G19:G22" si="1">F19/F$15*1000*F$14</f>
        <v>0</v>
      </c>
      <c r="H19" s="62">
        <f>LARGE((C19,E19,G19),1)</f>
        <v>399.26742434615915</v>
      </c>
      <c r="I19" s="63">
        <v>29</v>
      </c>
    </row>
    <row r="20" spans="1:9" x14ac:dyDescent="0.15">
      <c r="A20" s="64" t="s">
        <v>46</v>
      </c>
      <c r="B20" s="66">
        <v>23.09</v>
      </c>
      <c r="C20" s="67">
        <f>B20/B$15*1000*B$14</f>
        <v>331.98000821580172</v>
      </c>
      <c r="D20" s="66">
        <v>23.21</v>
      </c>
      <c r="E20" s="67">
        <f>D20/D$15*1000*D$14</f>
        <v>333.70532657811862</v>
      </c>
      <c r="F20" s="66"/>
      <c r="G20" s="67">
        <f t="shared" si="1"/>
        <v>0</v>
      </c>
      <c r="H20" s="62">
        <f>LARGE((C20,E20,G20),1)</f>
        <v>333.70532657811862</v>
      </c>
      <c r="I20" s="63">
        <v>30</v>
      </c>
    </row>
    <row r="21" spans="1:9" x14ac:dyDescent="0.15">
      <c r="A21" s="64" t="s">
        <v>47</v>
      </c>
      <c r="B21" s="66">
        <v>22.58</v>
      </c>
      <c r="C21" s="67">
        <f>B21/B$15*1000*B$14</f>
        <v>324.64740517595504</v>
      </c>
      <c r="D21" s="66">
        <v>14.55</v>
      </c>
      <c r="E21" s="67">
        <f>D21/D$15*1000*D$14</f>
        <v>209.19485143091882</v>
      </c>
      <c r="F21" s="66"/>
      <c r="G21" s="67">
        <f t="shared" si="1"/>
        <v>0</v>
      </c>
      <c r="H21" s="62">
        <f>LARGE((C21,E21,G21),1)</f>
        <v>324.64740517595504</v>
      </c>
      <c r="I21" s="63">
        <f>17+14</f>
        <v>31</v>
      </c>
    </row>
    <row r="22" spans="1:9" x14ac:dyDescent="0.15">
      <c r="A22" s="64" t="s">
        <v>65</v>
      </c>
      <c r="B22" s="66" t="s">
        <v>66</v>
      </c>
      <c r="C22" s="67"/>
      <c r="D22" s="66"/>
      <c r="E22" s="67"/>
      <c r="F22" s="66"/>
      <c r="G22" s="67">
        <f t="shared" si="1"/>
        <v>0</v>
      </c>
      <c r="H22" s="62">
        <f>LARGE((C22,E22,G22),1)</f>
        <v>0</v>
      </c>
      <c r="I22" s="63" t="s">
        <v>66</v>
      </c>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sheetData>
  <mergeCells count="5">
    <mergeCell ref="A1:A7"/>
    <mergeCell ref="B2:F2"/>
    <mergeCell ref="B4:F4"/>
    <mergeCell ref="B6:C6"/>
    <mergeCell ref="B10:C10"/>
  </mergeCells>
  <conditionalFormatting sqref="A20">
    <cfRule type="duplicateValues" dxfId="44" priority="2"/>
  </conditionalFormatting>
  <conditionalFormatting sqref="A22">
    <cfRule type="duplicateValues" dxfId="43"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C7277-9CA8-4E6A-BFBC-055A39AC4491}">
  <dimension ref="A1:I32"/>
  <sheetViews>
    <sheetView workbookViewId="0">
      <selection activeCell="C18" sqref="C18"/>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10"/>
      <c r="B1" s="56"/>
      <c r="C1" s="56"/>
      <c r="D1" s="56"/>
      <c r="E1" s="56"/>
      <c r="F1" s="56"/>
      <c r="G1" s="56"/>
      <c r="H1" s="56"/>
      <c r="I1" s="32"/>
    </row>
    <row r="2" spans="1:9" ht="15" customHeight="1" x14ac:dyDescent="0.15">
      <c r="A2" s="210"/>
      <c r="B2" s="212" t="s">
        <v>37</v>
      </c>
      <c r="C2" s="212"/>
      <c r="D2" s="212"/>
      <c r="E2" s="212"/>
      <c r="F2" s="212"/>
      <c r="G2" s="56"/>
      <c r="H2" s="56"/>
      <c r="I2" s="32"/>
    </row>
    <row r="3" spans="1:9" ht="15" customHeight="1" x14ac:dyDescent="0.15">
      <c r="A3" s="210"/>
      <c r="B3" s="56"/>
      <c r="C3" s="56"/>
      <c r="D3" s="56"/>
      <c r="E3" s="56"/>
      <c r="F3" s="56"/>
      <c r="G3" s="56"/>
      <c r="H3" s="56"/>
      <c r="I3" s="32"/>
    </row>
    <row r="4" spans="1:9" ht="15" customHeight="1" x14ac:dyDescent="0.15">
      <c r="A4" s="210"/>
      <c r="B4" s="212" t="s">
        <v>32</v>
      </c>
      <c r="C4" s="212"/>
      <c r="D4" s="212"/>
      <c r="E4" s="212"/>
      <c r="F4" s="212"/>
      <c r="G4" s="56"/>
      <c r="H4" s="56"/>
      <c r="I4" s="32"/>
    </row>
    <row r="5" spans="1:9" ht="15" customHeight="1" x14ac:dyDescent="0.15">
      <c r="A5" s="210"/>
      <c r="B5" s="56"/>
      <c r="C5" s="56"/>
      <c r="D5" s="56"/>
      <c r="E5" s="56"/>
      <c r="F5" s="56"/>
      <c r="G5" s="56"/>
      <c r="H5" s="56"/>
      <c r="I5" s="32"/>
    </row>
    <row r="6" spans="1:9" ht="15" customHeight="1" x14ac:dyDescent="0.15">
      <c r="A6" s="210"/>
      <c r="B6" s="211"/>
      <c r="C6" s="211"/>
      <c r="D6" s="56"/>
      <c r="E6" s="56"/>
      <c r="F6" s="56"/>
      <c r="G6" s="56"/>
      <c r="H6" s="56"/>
      <c r="I6" s="32"/>
    </row>
    <row r="7" spans="1:9" ht="15" customHeight="1" x14ac:dyDescent="0.15">
      <c r="A7" s="210"/>
      <c r="B7" s="56"/>
      <c r="C7" s="56"/>
      <c r="D7" s="56"/>
      <c r="E7" s="56"/>
      <c r="F7" s="56"/>
      <c r="G7" s="56"/>
      <c r="H7" s="56"/>
      <c r="I7" s="32"/>
    </row>
    <row r="8" spans="1:9" ht="15" customHeight="1" x14ac:dyDescent="0.15">
      <c r="A8" s="33" t="s">
        <v>10</v>
      </c>
      <c r="B8" s="34" t="s">
        <v>67</v>
      </c>
      <c r="C8" s="34"/>
      <c r="D8" s="34"/>
      <c r="E8" s="34"/>
      <c r="F8" s="55"/>
      <c r="G8" s="55"/>
      <c r="H8" s="55"/>
      <c r="I8" s="32"/>
    </row>
    <row r="9" spans="1:9" ht="15" customHeight="1" x14ac:dyDescent="0.15">
      <c r="A9" s="33" t="s">
        <v>0</v>
      </c>
      <c r="B9" s="34" t="s">
        <v>55</v>
      </c>
      <c r="C9" s="34"/>
      <c r="D9" s="34"/>
      <c r="E9" s="34"/>
      <c r="F9" s="55"/>
      <c r="G9" s="55"/>
      <c r="H9" s="55"/>
      <c r="I9" s="32"/>
    </row>
    <row r="10" spans="1:9" ht="15" customHeight="1" x14ac:dyDescent="0.15">
      <c r="A10" s="33" t="s">
        <v>12</v>
      </c>
      <c r="B10" s="213">
        <v>43485</v>
      </c>
      <c r="C10" s="213"/>
      <c r="D10" s="35"/>
      <c r="E10" s="35"/>
      <c r="F10" s="36"/>
      <c r="G10" s="36"/>
      <c r="H10" s="36"/>
      <c r="I10" s="32"/>
    </row>
    <row r="11" spans="1:9" ht="15" customHeight="1" x14ac:dyDescent="0.15">
      <c r="A11" s="33" t="s">
        <v>31</v>
      </c>
      <c r="B11" s="34" t="s">
        <v>39</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39" t="s">
        <v>69</v>
      </c>
      <c r="E13" s="38"/>
      <c r="F13" s="39" t="s">
        <v>70</v>
      </c>
      <c r="G13" s="38"/>
      <c r="H13" s="40"/>
      <c r="I13" s="41" t="s">
        <v>22</v>
      </c>
    </row>
    <row r="14" spans="1:9" ht="15" customHeight="1" x14ac:dyDescent="0.15">
      <c r="A14" s="55" t="s">
        <v>14</v>
      </c>
      <c r="B14" s="42">
        <v>1.25</v>
      </c>
      <c r="C14" s="43"/>
      <c r="D14" s="76">
        <v>1.2749999999999999</v>
      </c>
      <c r="E14" s="43"/>
      <c r="F14" s="44">
        <v>1.3</v>
      </c>
      <c r="G14" s="43"/>
      <c r="H14" s="45" t="s">
        <v>16</v>
      </c>
      <c r="I14" s="46" t="s">
        <v>23</v>
      </c>
    </row>
    <row r="15" spans="1:9" ht="15" customHeight="1" x14ac:dyDescent="0.15">
      <c r="A15" s="55" t="s">
        <v>13</v>
      </c>
      <c r="B15" s="47">
        <v>77.56</v>
      </c>
      <c r="C15" s="48"/>
      <c r="D15" s="47">
        <v>79.02</v>
      </c>
      <c r="E15" s="48"/>
      <c r="F15" s="49">
        <v>78.17</v>
      </c>
      <c r="G15" s="48"/>
      <c r="H15" s="45" t="s">
        <v>17</v>
      </c>
      <c r="I15" s="46" t="s">
        <v>24</v>
      </c>
    </row>
    <row r="16" spans="1:9" ht="15" customHeight="1" x14ac:dyDescent="0.15">
      <c r="A16" s="55"/>
      <c r="B16" s="50" t="s">
        <v>4</v>
      </c>
      <c r="C16" s="51" t="s">
        <v>3</v>
      </c>
      <c r="D16" s="51" t="s">
        <v>4</v>
      </c>
      <c r="E16" s="51" t="s">
        <v>3</v>
      </c>
      <c r="F16" s="51" t="s">
        <v>4</v>
      </c>
      <c r="G16" s="51" t="s">
        <v>3</v>
      </c>
      <c r="H16" s="52" t="s">
        <v>3</v>
      </c>
      <c r="I16" s="53">
        <v>61</v>
      </c>
    </row>
    <row r="17" spans="1:9" ht="15" customHeight="1" x14ac:dyDescent="0.15">
      <c r="A17" s="64" t="s">
        <v>44</v>
      </c>
      <c r="B17" s="66">
        <v>46.64</v>
      </c>
      <c r="C17" s="67">
        <f>B17/B$15*1000*B$14</f>
        <v>751.67612171222288</v>
      </c>
      <c r="D17" s="66"/>
      <c r="E17" s="67">
        <f>D17/D$15*1000*D$14</f>
        <v>0</v>
      </c>
      <c r="F17" s="66"/>
      <c r="G17" s="67">
        <f t="shared" ref="G17" si="0">F17/F$15*1000*F$14</f>
        <v>0</v>
      </c>
      <c r="H17" s="62">
        <f>LARGE((C17,E17,G17),1)</f>
        <v>751.67612171222288</v>
      </c>
      <c r="I17" s="63">
        <v>51</v>
      </c>
    </row>
    <row r="18" spans="1:9" ht="15" customHeight="1" x14ac:dyDescent="0.15">
      <c r="A18" s="64" t="s">
        <v>45</v>
      </c>
      <c r="B18" s="66">
        <v>36.44</v>
      </c>
      <c r="C18" s="67">
        <f>B18/B$15*1000*B$14</f>
        <v>587.28726147498708</v>
      </c>
      <c r="D18" s="66"/>
      <c r="E18" s="67">
        <f>D18/D$15*1000*D$14</f>
        <v>0</v>
      </c>
      <c r="F18" s="66"/>
      <c r="G18" s="67">
        <f>F18/F$15*1000*F$14</f>
        <v>0</v>
      </c>
      <c r="H18" s="62">
        <f>LARGE((C18,E18,G18),1)</f>
        <v>587.28726147498708</v>
      </c>
      <c r="I18" s="63">
        <v>55</v>
      </c>
    </row>
    <row r="19" spans="1:9" x14ac:dyDescent="0.15">
      <c r="A19" s="65"/>
      <c r="B19" s="66"/>
      <c r="C19" s="67"/>
      <c r="D19" s="66"/>
      <c r="E19" s="67"/>
      <c r="F19" s="66"/>
      <c r="G19" s="67"/>
      <c r="H19" s="62"/>
      <c r="I19" s="63"/>
    </row>
    <row r="20" spans="1:9" x14ac:dyDescent="0.15">
      <c r="A20" s="64"/>
      <c r="B20" s="66"/>
      <c r="C20" s="67"/>
      <c r="D20" s="66"/>
      <c r="E20" s="67"/>
      <c r="F20" s="66"/>
      <c r="G20" s="67"/>
      <c r="H20" s="62"/>
      <c r="I20" s="63"/>
    </row>
    <row r="21" spans="1:9" x14ac:dyDescent="0.15">
      <c r="A21" s="64"/>
      <c r="B21" s="66"/>
      <c r="C21" s="67"/>
      <c r="D21" s="66"/>
      <c r="E21" s="67"/>
      <c r="F21" s="66"/>
      <c r="G21" s="67"/>
      <c r="H21" s="62"/>
      <c r="I21" s="63"/>
    </row>
    <row r="22" spans="1:9" x14ac:dyDescent="0.15">
      <c r="A22" s="64"/>
      <c r="B22" s="66"/>
      <c r="C22" s="67"/>
      <c r="D22" s="66"/>
      <c r="E22" s="67"/>
      <c r="F22" s="66"/>
      <c r="G22" s="67"/>
      <c r="H22" s="62"/>
      <c r="I22" s="63"/>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sheetData>
  <mergeCells count="5">
    <mergeCell ref="A1:A7"/>
    <mergeCell ref="B2:F2"/>
    <mergeCell ref="B4:F4"/>
    <mergeCell ref="B6:C6"/>
    <mergeCell ref="B10:C10"/>
  </mergeCells>
  <conditionalFormatting sqref="A20">
    <cfRule type="duplicateValues" dxfId="42" priority="2"/>
  </conditionalFormatting>
  <conditionalFormatting sqref="A22">
    <cfRule type="duplicateValues" dxfId="4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89C53-16A0-5945-8730-3AC62904342E}">
  <dimension ref="A1:I32"/>
  <sheetViews>
    <sheetView workbookViewId="0">
      <selection activeCell="C17" sqref="C17"/>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10"/>
      <c r="B1" s="56"/>
      <c r="C1" s="56"/>
      <c r="D1" s="56"/>
      <c r="E1" s="56"/>
      <c r="F1" s="56"/>
      <c r="G1" s="56"/>
      <c r="H1" s="56"/>
      <c r="I1" s="32"/>
    </row>
    <row r="2" spans="1:9" ht="15" customHeight="1" x14ac:dyDescent="0.15">
      <c r="A2" s="210"/>
      <c r="B2" s="212" t="s">
        <v>37</v>
      </c>
      <c r="C2" s="212"/>
      <c r="D2" s="212"/>
      <c r="E2" s="212"/>
      <c r="F2" s="212"/>
      <c r="G2" s="56"/>
      <c r="H2" s="56"/>
      <c r="I2" s="32"/>
    </row>
    <row r="3" spans="1:9" ht="15" customHeight="1" x14ac:dyDescent="0.15">
      <c r="A3" s="210"/>
      <c r="B3" s="56"/>
      <c r="C3" s="56"/>
      <c r="D3" s="56"/>
      <c r="E3" s="56"/>
      <c r="F3" s="56"/>
      <c r="G3" s="56"/>
      <c r="H3" s="56"/>
      <c r="I3" s="32"/>
    </row>
    <row r="4" spans="1:9" ht="15" customHeight="1" x14ac:dyDescent="0.15">
      <c r="A4" s="210"/>
      <c r="B4" s="212" t="s">
        <v>32</v>
      </c>
      <c r="C4" s="212"/>
      <c r="D4" s="212"/>
      <c r="E4" s="212"/>
      <c r="F4" s="212"/>
      <c r="G4" s="56"/>
      <c r="H4" s="56"/>
      <c r="I4" s="32"/>
    </row>
    <row r="5" spans="1:9" ht="15" customHeight="1" x14ac:dyDescent="0.15">
      <c r="A5" s="210"/>
      <c r="B5" s="56"/>
      <c r="C5" s="56"/>
      <c r="D5" s="56"/>
      <c r="E5" s="56"/>
      <c r="F5" s="56"/>
      <c r="G5" s="56"/>
      <c r="H5" s="56"/>
      <c r="I5" s="32"/>
    </row>
    <row r="6" spans="1:9" ht="15" customHeight="1" x14ac:dyDescent="0.15">
      <c r="A6" s="210"/>
      <c r="B6" s="211"/>
      <c r="C6" s="211"/>
      <c r="D6" s="56"/>
      <c r="E6" s="56"/>
      <c r="F6" s="56"/>
      <c r="G6" s="56"/>
      <c r="H6" s="56"/>
      <c r="I6" s="32"/>
    </row>
    <row r="7" spans="1:9" ht="15" customHeight="1" x14ac:dyDescent="0.15">
      <c r="A7" s="210"/>
      <c r="B7" s="56"/>
      <c r="C7" s="56"/>
      <c r="D7" s="56"/>
      <c r="E7" s="56"/>
      <c r="F7" s="56"/>
      <c r="G7" s="56"/>
      <c r="H7" s="56"/>
      <c r="I7" s="32"/>
    </row>
    <row r="8" spans="1:9" ht="15" customHeight="1" x14ac:dyDescent="0.15">
      <c r="A8" s="33" t="s">
        <v>10</v>
      </c>
      <c r="B8" s="34" t="s">
        <v>67</v>
      </c>
      <c r="C8" s="34"/>
      <c r="D8" s="34"/>
      <c r="E8" s="34"/>
      <c r="F8" s="55"/>
      <c r="G8" s="55"/>
      <c r="H8" s="55"/>
      <c r="I8" s="32"/>
    </row>
    <row r="9" spans="1:9" ht="15" customHeight="1" x14ac:dyDescent="0.15">
      <c r="A9" s="33" t="s">
        <v>0</v>
      </c>
      <c r="B9" s="34" t="s">
        <v>55</v>
      </c>
      <c r="C9" s="34"/>
      <c r="D9" s="34"/>
      <c r="E9" s="34"/>
      <c r="F9" s="55"/>
      <c r="G9" s="55"/>
      <c r="H9" s="55"/>
      <c r="I9" s="32"/>
    </row>
    <row r="10" spans="1:9" ht="15" customHeight="1" x14ac:dyDescent="0.15">
      <c r="A10" s="33" t="s">
        <v>12</v>
      </c>
      <c r="B10" s="213">
        <v>43486</v>
      </c>
      <c r="C10" s="213"/>
      <c r="D10" s="35"/>
      <c r="E10" s="35"/>
      <c r="F10" s="36"/>
      <c r="G10" s="36"/>
      <c r="H10" s="36"/>
      <c r="I10" s="32"/>
    </row>
    <row r="11" spans="1:9" ht="15" customHeight="1" x14ac:dyDescent="0.15">
      <c r="A11" s="33" t="s">
        <v>31</v>
      </c>
      <c r="B11" s="34" t="s">
        <v>71</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39" t="s">
        <v>69</v>
      </c>
      <c r="E13" s="38"/>
      <c r="F13" s="39" t="s">
        <v>70</v>
      </c>
      <c r="G13" s="38"/>
      <c r="H13" s="40"/>
      <c r="I13" s="41" t="s">
        <v>22</v>
      </c>
    </row>
    <row r="14" spans="1:9" ht="15" customHeight="1" x14ac:dyDescent="0.15">
      <c r="A14" s="55" t="s">
        <v>14</v>
      </c>
      <c r="B14" s="42">
        <v>1.25</v>
      </c>
      <c r="C14" s="43"/>
      <c r="D14" s="76">
        <v>1.2749999999999999</v>
      </c>
      <c r="E14" s="43"/>
      <c r="F14" s="44">
        <v>1.3</v>
      </c>
      <c r="G14" s="43"/>
      <c r="H14" s="45" t="s">
        <v>16</v>
      </c>
      <c r="I14" s="46" t="s">
        <v>23</v>
      </c>
    </row>
    <row r="15" spans="1:9" ht="15" customHeight="1" x14ac:dyDescent="0.15">
      <c r="A15" s="55" t="s">
        <v>13</v>
      </c>
      <c r="B15" s="47">
        <v>30</v>
      </c>
      <c r="C15" s="48"/>
      <c r="D15" s="47">
        <v>30</v>
      </c>
      <c r="E15" s="48"/>
      <c r="F15" s="49">
        <v>30</v>
      </c>
      <c r="G15" s="48"/>
      <c r="H15" s="45" t="s">
        <v>17</v>
      </c>
      <c r="I15" s="46" t="s">
        <v>24</v>
      </c>
    </row>
    <row r="16" spans="1:9" ht="15" customHeight="1" x14ac:dyDescent="0.15">
      <c r="A16" s="55"/>
      <c r="B16" s="50" t="s">
        <v>4</v>
      </c>
      <c r="C16" s="51" t="s">
        <v>3</v>
      </c>
      <c r="D16" s="51" t="s">
        <v>4</v>
      </c>
      <c r="E16" s="51" t="s">
        <v>3</v>
      </c>
      <c r="F16" s="51" t="s">
        <v>4</v>
      </c>
      <c r="G16" s="51" t="s">
        <v>3</v>
      </c>
      <c r="H16" s="52" t="s">
        <v>3</v>
      </c>
      <c r="I16" s="53">
        <v>60</v>
      </c>
    </row>
    <row r="17" spans="1:9" ht="15" customHeight="1" x14ac:dyDescent="0.15">
      <c r="A17" s="64" t="s">
        <v>44</v>
      </c>
      <c r="B17" s="66">
        <v>2</v>
      </c>
      <c r="C17" s="67">
        <f>B17/B$15*1000*B$14</f>
        <v>83.333333333333343</v>
      </c>
      <c r="D17" s="66"/>
      <c r="E17" s="67">
        <f>D17/D$15*1000*D$14</f>
        <v>0</v>
      </c>
      <c r="F17" s="66"/>
      <c r="G17" s="67">
        <f t="shared" ref="G17" si="0">F17/F$15*1000*F$14</f>
        <v>0</v>
      </c>
      <c r="H17" s="62">
        <f>LARGE((C17,E17,G17),1)</f>
        <v>83.333333333333343</v>
      </c>
      <c r="I17" s="63">
        <v>49</v>
      </c>
    </row>
    <row r="18" spans="1:9" ht="15" customHeight="1" x14ac:dyDescent="0.15">
      <c r="A18" s="64" t="s">
        <v>45</v>
      </c>
      <c r="B18" s="66">
        <v>2</v>
      </c>
      <c r="C18" s="67">
        <f>B18/B$15*1000*B$14</f>
        <v>83.333333333333343</v>
      </c>
      <c r="D18" s="66"/>
      <c r="E18" s="67">
        <f>D18/D$15*1000*D$14</f>
        <v>0</v>
      </c>
      <c r="F18" s="66"/>
      <c r="G18" s="67">
        <f>F18/F$15*1000*F$14</f>
        <v>0</v>
      </c>
      <c r="H18" s="62">
        <f>LARGE((C18,E18,G18),1)</f>
        <v>83.333333333333343</v>
      </c>
      <c r="I18" s="63">
        <v>52</v>
      </c>
    </row>
    <row r="19" spans="1:9" x14ac:dyDescent="0.15">
      <c r="A19" s="65"/>
      <c r="B19" s="66"/>
      <c r="C19" s="67"/>
      <c r="D19" s="66"/>
      <c r="E19" s="67"/>
      <c r="F19" s="66"/>
      <c r="G19" s="67"/>
      <c r="H19" s="62"/>
      <c r="I19" s="63"/>
    </row>
    <row r="20" spans="1:9" x14ac:dyDescent="0.15">
      <c r="A20" s="64"/>
      <c r="B20" s="66"/>
      <c r="C20" s="67"/>
      <c r="D20" s="66"/>
      <c r="E20" s="67"/>
      <c r="F20" s="66"/>
      <c r="G20" s="67"/>
      <c r="H20" s="62"/>
      <c r="I20" s="63"/>
    </row>
    <row r="21" spans="1:9" x14ac:dyDescent="0.15">
      <c r="A21" s="64"/>
      <c r="B21" s="66"/>
      <c r="C21" s="67"/>
      <c r="D21" s="66"/>
      <c r="E21" s="67"/>
      <c r="F21" s="66"/>
      <c r="G21" s="67"/>
      <c r="H21" s="62"/>
      <c r="I21" s="63"/>
    </row>
    <row r="22" spans="1:9" x14ac:dyDescent="0.15">
      <c r="A22" s="64"/>
      <c r="B22" s="66"/>
      <c r="C22" s="67"/>
      <c r="D22" s="66"/>
      <c r="E22" s="67"/>
      <c r="F22" s="66"/>
      <c r="G22" s="67"/>
      <c r="H22" s="62"/>
      <c r="I22" s="63"/>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sheetData>
  <mergeCells count="5">
    <mergeCell ref="A1:A7"/>
    <mergeCell ref="B2:F2"/>
    <mergeCell ref="B4:F4"/>
    <mergeCell ref="B6:C6"/>
    <mergeCell ref="B10:C10"/>
  </mergeCells>
  <conditionalFormatting sqref="A20">
    <cfRule type="duplicateValues" dxfId="40" priority="2"/>
  </conditionalFormatting>
  <conditionalFormatting sqref="A22">
    <cfRule type="duplicateValues" dxfId="39" priority="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1E466-5E48-3941-A8F1-D55D225D2E51}">
  <dimension ref="A1:J34"/>
  <sheetViews>
    <sheetView workbookViewId="0">
      <selection activeCell="C45" sqref="C45"/>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210"/>
      <c r="B1" s="56"/>
      <c r="C1" s="56"/>
      <c r="D1" s="56"/>
      <c r="E1" s="56"/>
      <c r="F1" s="56"/>
      <c r="G1" s="56"/>
      <c r="H1" s="56"/>
      <c r="I1" s="32"/>
    </row>
    <row r="2" spans="1:10" ht="15" customHeight="1" x14ac:dyDescent="0.15">
      <c r="A2" s="210"/>
      <c r="B2" s="212" t="s">
        <v>37</v>
      </c>
      <c r="C2" s="212"/>
      <c r="D2" s="212"/>
      <c r="E2" s="212"/>
      <c r="F2" s="212"/>
      <c r="G2" s="56"/>
      <c r="H2" s="56"/>
      <c r="I2" s="32"/>
    </row>
    <row r="3" spans="1:10" ht="15" customHeight="1" x14ac:dyDescent="0.15">
      <c r="A3" s="210"/>
      <c r="B3" s="56"/>
      <c r="C3" s="56"/>
      <c r="D3" s="56"/>
      <c r="E3" s="56"/>
      <c r="F3" s="56"/>
      <c r="G3" s="56"/>
      <c r="H3" s="56"/>
      <c r="I3" s="32"/>
    </row>
    <row r="4" spans="1:10" ht="15" customHeight="1" x14ac:dyDescent="0.15">
      <c r="A4" s="210"/>
      <c r="B4" s="212" t="s">
        <v>32</v>
      </c>
      <c r="C4" s="212"/>
      <c r="D4" s="212"/>
      <c r="E4" s="212"/>
      <c r="F4" s="212"/>
      <c r="G4" s="56"/>
      <c r="H4" s="56"/>
      <c r="I4" s="32"/>
    </row>
    <row r="5" spans="1:10" ht="15" customHeight="1" x14ac:dyDescent="0.15">
      <c r="A5" s="210"/>
      <c r="B5" s="56"/>
      <c r="C5" s="56"/>
      <c r="D5" s="56"/>
      <c r="E5" s="56"/>
      <c r="F5" s="56"/>
      <c r="G5" s="56"/>
      <c r="H5" s="56"/>
      <c r="I5" s="32"/>
    </row>
    <row r="6" spans="1:10" ht="15" customHeight="1" x14ac:dyDescent="0.15">
      <c r="A6" s="210"/>
      <c r="B6" s="211"/>
      <c r="C6" s="211"/>
      <c r="D6" s="56"/>
      <c r="E6" s="56"/>
      <c r="F6" s="56"/>
      <c r="G6" s="56"/>
      <c r="H6" s="56"/>
      <c r="I6" s="32"/>
    </row>
    <row r="7" spans="1:10" ht="15" customHeight="1" x14ac:dyDescent="0.15">
      <c r="A7" s="210"/>
      <c r="B7" s="56"/>
      <c r="C7" s="56"/>
      <c r="D7" s="56"/>
      <c r="E7" s="56"/>
      <c r="F7" s="56"/>
      <c r="G7" s="56"/>
      <c r="H7" s="56"/>
      <c r="I7" s="32"/>
    </row>
    <row r="8" spans="1:10" ht="15" customHeight="1" x14ac:dyDescent="0.15">
      <c r="A8" s="33" t="s">
        <v>10</v>
      </c>
      <c r="B8" s="34" t="s">
        <v>73</v>
      </c>
      <c r="C8" s="34"/>
      <c r="D8" s="34"/>
      <c r="E8" s="34"/>
      <c r="F8" s="55"/>
      <c r="G8" s="55"/>
      <c r="H8" s="55"/>
      <c r="I8" s="32"/>
    </row>
    <row r="9" spans="1:10" ht="15" customHeight="1" x14ac:dyDescent="0.15">
      <c r="A9" s="33" t="s">
        <v>0</v>
      </c>
      <c r="B9" s="34" t="s">
        <v>72</v>
      </c>
      <c r="C9" s="34"/>
      <c r="D9" s="34"/>
      <c r="E9" s="34"/>
      <c r="F9" s="55"/>
      <c r="G9" s="55"/>
      <c r="H9" s="55"/>
      <c r="I9" s="32"/>
    </row>
    <row r="10" spans="1:10" ht="15" customHeight="1" x14ac:dyDescent="0.15">
      <c r="A10" s="33" t="s">
        <v>12</v>
      </c>
      <c r="B10" s="213">
        <v>43492</v>
      </c>
      <c r="C10" s="213"/>
      <c r="D10" s="35"/>
      <c r="E10" s="35"/>
      <c r="F10" s="36"/>
      <c r="G10" s="36"/>
      <c r="H10" s="36"/>
      <c r="I10" s="32"/>
    </row>
    <row r="11" spans="1:10" ht="15" customHeight="1" x14ac:dyDescent="0.15">
      <c r="A11" s="33" t="s">
        <v>31</v>
      </c>
      <c r="B11" s="34" t="s">
        <v>39</v>
      </c>
      <c r="C11" s="35"/>
      <c r="D11" s="56"/>
      <c r="E11" s="56"/>
      <c r="F11" s="56"/>
      <c r="G11" s="56"/>
      <c r="H11" s="56"/>
      <c r="I11" s="32"/>
    </row>
    <row r="12" spans="1:10" ht="15" customHeight="1" x14ac:dyDescent="0.15">
      <c r="A12" s="33" t="s">
        <v>15</v>
      </c>
      <c r="B12" s="55" t="s">
        <v>43</v>
      </c>
      <c r="C12" s="56"/>
      <c r="D12" s="77" t="s">
        <v>87</v>
      </c>
      <c r="E12" s="77"/>
      <c r="F12" s="77" t="s">
        <v>88</v>
      </c>
      <c r="G12" s="78" t="s">
        <v>92</v>
      </c>
      <c r="H12" s="77"/>
      <c r="I12" s="79"/>
      <c r="J12" s="80"/>
    </row>
    <row r="13" spans="1:10" ht="15" customHeight="1" x14ac:dyDescent="0.15">
      <c r="A13" s="55" t="s">
        <v>11</v>
      </c>
      <c r="B13" s="37" t="s">
        <v>68</v>
      </c>
      <c r="C13" s="38"/>
      <c r="D13" s="39" t="s">
        <v>95</v>
      </c>
      <c r="E13" s="38"/>
      <c r="F13" s="39" t="s">
        <v>94</v>
      </c>
      <c r="G13" s="38"/>
      <c r="H13" s="40"/>
      <c r="I13" s="41" t="s">
        <v>22</v>
      </c>
    </row>
    <row r="14" spans="1:10" ht="15" customHeight="1" x14ac:dyDescent="0.15">
      <c r="A14" s="55" t="s">
        <v>14</v>
      </c>
      <c r="B14" s="42">
        <v>0.5</v>
      </c>
      <c r="C14" s="43"/>
      <c r="D14" s="76">
        <v>0.48</v>
      </c>
      <c r="E14" s="43"/>
      <c r="F14" s="44">
        <v>0.5</v>
      </c>
      <c r="G14" s="43"/>
      <c r="H14" s="45" t="s">
        <v>16</v>
      </c>
      <c r="I14" s="46" t="s">
        <v>23</v>
      </c>
    </row>
    <row r="15" spans="1:10" ht="15" customHeight="1" x14ac:dyDescent="0.15">
      <c r="A15" s="55" t="s">
        <v>13</v>
      </c>
      <c r="B15" s="47">
        <v>69.16</v>
      </c>
      <c r="C15" s="48" t="s">
        <v>89</v>
      </c>
      <c r="D15" s="47">
        <v>59.21</v>
      </c>
      <c r="E15" s="48" t="s">
        <v>90</v>
      </c>
      <c r="F15" s="49">
        <v>59.21</v>
      </c>
      <c r="G15" s="48" t="s">
        <v>91</v>
      </c>
      <c r="H15" s="45" t="s">
        <v>17</v>
      </c>
      <c r="I15" s="46" t="s">
        <v>24</v>
      </c>
    </row>
    <row r="16" spans="1:10" ht="15" customHeight="1" x14ac:dyDescent="0.15">
      <c r="A16" s="55"/>
      <c r="B16" s="50" t="s">
        <v>4</v>
      </c>
      <c r="C16" s="51" t="s">
        <v>3</v>
      </c>
      <c r="D16" s="51" t="s">
        <v>4</v>
      </c>
      <c r="E16" s="51" t="s">
        <v>3</v>
      </c>
      <c r="F16" s="51" t="s">
        <v>4</v>
      </c>
      <c r="G16" s="51" t="s">
        <v>3</v>
      </c>
      <c r="H16" s="52" t="s">
        <v>3</v>
      </c>
      <c r="I16" s="53">
        <v>16</v>
      </c>
    </row>
    <row r="17" spans="1:10" ht="15" customHeight="1" x14ac:dyDescent="0.15">
      <c r="A17" s="64" t="s">
        <v>49</v>
      </c>
      <c r="B17" s="66">
        <v>69.16</v>
      </c>
      <c r="C17" s="67">
        <f>B17/B$15*1000*B$14</f>
        <v>500</v>
      </c>
      <c r="D17" s="66"/>
      <c r="E17" s="67">
        <f>D17/D$15*1000*D$14</f>
        <v>0</v>
      </c>
      <c r="F17" s="66">
        <v>69.16</v>
      </c>
      <c r="G17" s="67">
        <f>480+20*(F17-F$15)/(B$15-F$15)</f>
        <v>500</v>
      </c>
      <c r="H17" s="62">
        <f>LARGE((C17,E17,G17),1)</f>
        <v>500</v>
      </c>
      <c r="I17" s="63">
        <v>1</v>
      </c>
      <c r="J17" s="81" t="s">
        <v>93</v>
      </c>
    </row>
    <row r="18" spans="1:10" ht="15" customHeight="1" x14ac:dyDescent="0.15">
      <c r="A18" s="64" t="s">
        <v>46</v>
      </c>
      <c r="B18" s="66">
        <v>64.069999999999993</v>
      </c>
      <c r="C18" s="67">
        <f>B18/B$15*1000*B$14</f>
        <v>463.2012724117987</v>
      </c>
      <c r="D18" s="66"/>
      <c r="E18" s="67">
        <f>D18/D$15*1000*D$14</f>
        <v>0</v>
      </c>
      <c r="F18" s="66">
        <v>64.069999999999993</v>
      </c>
      <c r="G18" s="67">
        <f>480+20*(F18-F$15)/(B$15-F$15)</f>
        <v>489.7688442211055</v>
      </c>
      <c r="H18" s="62">
        <f>LARGE((C18,E18,G18),1)</f>
        <v>489.7688442211055</v>
      </c>
      <c r="I18" s="63">
        <v>2</v>
      </c>
      <c r="J18" s="81" t="s">
        <v>93</v>
      </c>
    </row>
    <row r="19" spans="1:10" x14ac:dyDescent="0.15">
      <c r="A19" s="64" t="s">
        <v>47</v>
      </c>
      <c r="B19" s="66">
        <v>59.88</v>
      </c>
      <c r="C19" s="67">
        <f t="shared" ref="C19:C32" si="0">B19/B$15*1000*B$14</f>
        <v>432.90919606709082</v>
      </c>
      <c r="D19" s="66"/>
      <c r="E19" s="67">
        <f t="shared" ref="E19:E32" si="1">D19/D$15*1000*D$14</f>
        <v>0</v>
      </c>
      <c r="F19" s="66">
        <v>59.88</v>
      </c>
      <c r="G19" s="67">
        <f t="shared" ref="G19" si="2">480+20*(F19-F$15)/(B$15-F$15)</f>
        <v>481.3467336683417</v>
      </c>
      <c r="H19" s="62">
        <f>LARGE((C19,E19,G19),1)</f>
        <v>481.3467336683417</v>
      </c>
      <c r="I19" s="63">
        <v>3</v>
      </c>
      <c r="J19" s="81" t="s">
        <v>93</v>
      </c>
    </row>
    <row r="20" spans="1:10" x14ac:dyDescent="0.15">
      <c r="A20" s="64" t="s">
        <v>74</v>
      </c>
      <c r="B20" s="66">
        <v>59.21</v>
      </c>
      <c r="C20" s="67">
        <f t="shared" si="0"/>
        <v>428.06535569693466</v>
      </c>
      <c r="D20" s="66">
        <v>59.21</v>
      </c>
      <c r="E20" s="67">
        <f>D20/D$15*1000*D$14</f>
        <v>480</v>
      </c>
      <c r="F20" s="66"/>
      <c r="G20" s="67"/>
      <c r="H20" s="62">
        <f>LARGE((C20,E20,G20),1)</f>
        <v>480</v>
      </c>
      <c r="I20" s="63">
        <v>4</v>
      </c>
    </row>
    <row r="21" spans="1:10" x14ac:dyDescent="0.15">
      <c r="A21" s="65" t="s">
        <v>75</v>
      </c>
      <c r="B21" s="66">
        <v>58.11</v>
      </c>
      <c r="C21" s="67">
        <f t="shared" si="0"/>
        <v>420.11278195488723</v>
      </c>
      <c r="D21" s="66">
        <v>58.11</v>
      </c>
      <c r="E21" s="67">
        <f t="shared" si="1"/>
        <v>471.0825874007769</v>
      </c>
      <c r="F21" s="66"/>
      <c r="G21" s="67"/>
      <c r="H21" s="62">
        <f>LARGE((C21,E21,G21),1)</f>
        <v>471.0825874007769</v>
      </c>
      <c r="I21" s="63">
        <v>5</v>
      </c>
    </row>
    <row r="22" spans="1:10" x14ac:dyDescent="0.15">
      <c r="A22" s="64" t="s">
        <v>76</v>
      </c>
      <c r="B22" s="66">
        <v>54.76</v>
      </c>
      <c r="C22" s="67">
        <f t="shared" si="0"/>
        <v>395.89358010410643</v>
      </c>
      <c r="D22" s="66">
        <v>54.76</v>
      </c>
      <c r="E22" s="67">
        <f t="shared" si="1"/>
        <v>443.9250126667792</v>
      </c>
      <c r="F22" s="66"/>
      <c r="G22" s="67"/>
      <c r="H22" s="62">
        <f>LARGE((C22,E22,G22),1)</f>
        <v>443.9250126667792</v>
      </c>
      <c r="I22" s="63">
        <v>6</v>
      </c>
    </row>
    <row r="23" spans="1:10" x14ac:dyDescent="0.15">
      <c r="A23" s="64" t="s">
        <v>77</v>
      </c>
      <c r="B23" s="66">
        <v>52.91</v>
      </c>
      <c r="C23" s="67">
        <f t="shared" si="0"/>
        <v>382.51879699248121</v>
      </c>
      <c r="D23" s="66">
        <v>52.91</v>
      </c>
      <c r="E23" s="67">
        <f t="shared" si="1"/>
        <v>428.92754602263125</v>
      </c>
      <c r="F23" s="66"/>
      <c r="G23" s="67"/>
      <c r="H23" s="62">
        <f>LARGE((C23,E23,G23),1)</f>
        <v>428.92754602263125</v>
      </c>
      <c r="I23" s="63">
        <v>7</v>
      </c>
    </row>
    <row r="24" spans="1:10" x14ac:dyDescent="0.15">
      <c r="A24" s="64" t="s">
        <v>78</v>
      </c>
      <c r="B24" s="66">
        <v>52.3</v>
      </c>
      <c r="C24" s="67">
        <f t="shared" si="0"/>
        <v>378.10873337189128</v>
      </c>
      <c r="D24" s="66">
        <v>52.3</v>
      </c>
      <c r="E24" s="67">
        <f t="shared" si="1"/>
        <v>423.98243539942575</v>
      </c>
      <c r="F24" s="66"/>
      <c r="G24" s="67"/>
      <c r="H24" s="62">
        <f>LARGE((C24,E24,G24),1)</f>
        <v>423.98243539942575</v>
      </c>
      <c r="I24" s="63">
        <v>8</v>
      </c>
    </row>
    <row r="25" spans="1:10" x14ac:dyDescent="0.15">
      <c r="A25" s="64" t="s">
        <v>79</v>
      </c>
      <c r="B25" s="66">
        <v>50.71</v>
      </c>
      <c r="C25" s="67">
        <f t="shared" si="0"/>
        <v>366.6136495083864</v>
      </c>
      <c r="D25" s="66">
        <v>50.71</v>
      </c>
      <c r="E25" s="67">
        <f t="shared" si="1"/>
        <v>411.09272082418505</v>
      </c>
      <c r="F25" s="66"/>
      <c r="G25" s="67"/>
      <c r="H25" s="62">
        <f>LARGE((C25,E25,G25),1)</f>
        <v>411.09272082418505</v>
      </c>
      <c r="I25" s="63">
        <v>9</v>
      </c>
    </row>
    <row r="26" spans="1:10" x14ac:dyDescent="0.15">
      <c r="A26" s="64" t="s">
        <v>80</v>
      </c>
      <c r="B26" s="66">
        <v>45.58</v>
      </c>
      <c r="C26" s="67">
        <f t="shared" si="0"/>
        <v>329.52573742047423</v>
      </c>
      <c r="D26" s="66">
        <v>45.58</v>
      </c>
      <c r="E26" s="67">
        <f t="shared" si="1"/>
        <v>369.5051511568991</v>
      </c>
      <c r="F26" s="66"/>
      <c r="G26" s="67"/>
      <c r="H26" s="62">
        <f>LARGE((C26,E26,G26),1)</f>
        <v>369.5051511568991</v>
      </c>
      <c r="I26" s="63">
        <v>10</v>
      </c>
    </row>
    <row r="27" spans="1:10" x14ac:dyDescent="0.15">
      <c r="A27" s="64" t="s">
        <v>81</v>
      </c>
      <c r="B27" s="66">
        <v>44.32</v>
      </c>
      <c r="C27" s="67">
        <f t="shared" si="0"/>
        <v>320.4164256795836</v>
      </c>
      <c r="D27" s="66">
        <v>44.32</v>
      </c>
      <c r="E27" s="67">
        <f t="shared" si="1"/>
        <v>359.29066036142541</v>
      </c>
      <c r="F27" s="66"/>
      <c r="G27" s="67"/>
      <c r="H27" s="62">
        <f>LARGE((C27,E27,G27),1)</f>
        <v>359.29066036142541</v>
      </c>
      <c r="I27" s="63">
        <v>11</v>
      </c>
    </row>
    <row r="28" spans="1:10" x14ac:dyDescent="0.15">
      <c r="A28" s="64" t="s">
        <v>82</v>
      </c>
      <c r="B28" s="66">
        <v>39.79</v>
      </c>
      <c r="C28" s="67">
        <f t="shared" si="0"/>
        <v>287.66628108733374</v>
      </c>
      <c r="D28" s="66">
        <v>39.79</v>
      </c>
      <c r="E28" s="67">
        <f t="shared" si="1"/>
        <v>322.56713393007936</v>
      </c>
      <c r="F28" s="66"/>
      <c r="G28" s="67"/>
      <c r="H28" s="62">
        <f>LARGE((C28,E28,G28),1)</f>
        <v>322.56713393007936</v>
      </c>
      <c r="I28" s="63">
        <v>12</v>
      </c>
    </row>
    <row r="29" spans="1:10" x14ac:dyDescent="0.15">
      <c r="A29" s="64" t="s">
        <v>83</v>
      </c>
      <c r="B29" s="66">
        <v>33.03</v>
      </c>
      <c r="C29" s="67">
        <f t="shared" si="0"/>
        <v>238.79410063620594</v>
      </c>
      <c r="D29" s="66">
        <v>33.03</v>
      </c>
      <c r="E29" s="67">
        <f t="shared" si="1"/>
        <v>267.76558013849012</v>
      </c>
      <c r="F29" s="66"/>
      <c r="G29" s="67"/>
      <c r="H29" s="62">
        <f>LARGE((C29,E29,G29),1)</f>
        <v>267.76558013849012</v>
      </c>
      <c r="I29" s="63">
        <v>13</v>
      </c>
    </row>
    <row r="30" spans="1:10" x14ac:dyDescent="0.15">
      <c r="A30" s="64" t="s">
        <v>86</v>
      </c>
      <c r="B30" s="66">
        <v>28.22</v>
      </c>
      <c r="C30" s="67">
        <f t="shared" si="0"/>
        <v>204.01966454598033</v>
      </c>
      <c r="D30" s="66">
        <v>28.22</v>
      </c>
      <c r="E30" s="67">
        <f t="shared" si="1"/>
        <v>228.77216686370545</v>
      </c>
      <c r="F30" s="66"/>
      <c r="G30" s="67"/>
      <c r="H30" s="62">
        <f>LARGE((C30,E30,G30),1)</f>
        <v>228.77216686370545</v>
      </c>
      <c r="I30" s="63">
        <v>14</v>
      </c>
    </row>
    <row r="31" spans="1:10" x14ac:dyDescent="0.15">
      <c r="A31" s="64" t="s">
        <v>84</v>
      </c>
      <c r="B31" s="66">
        <v>19.57</v>
      </c>
      <c r="C31" s="67">
        <f t="shared" si="0"/>
        <v>141.48351648351647</v>
      </c>
      <c r="D31" s="66">
        <v>19.57</v>
      </c>
      <c r="E31" s="67">
        <f t="shared" si="1"/>
        <v>158.64887687890558</v>
      </c>
      <c r="F31" s="66"/>
      <c r="G31" s="67"/>
      <c r="H31" s="62">
        <f>LARGE((C31,E31,G31),1)</f>
        <v>158.64887687890558</v>
      </c>
      <c r="I31" s="63">
        <v>15</v>
      </c>
    </row>
    <row r="32" spans="1:10" x14ac:dyDescent="0.15">
      <c r="A32" s="64" t="s">
        <v>85</v>
      </c>
      <c r="B32" s="66">
        <v>18.079999999999998</v>
      </c>
      <c r="C32" s="67">
        <f t="shared" si="0"/>
        <v>130.7113938692886</v>
      </c>
      <c r="D32" s="66">
        <v>18.079999999999998</v>
      </c>
      <c r="E32" s="67">
        <f t="shared" si="1"/>
        <v>146.56983617632156</v>
      </c>
      <c r="F32" s="66"/>
      <c r="G32" s="67"/>
      <c r="H32" s="62">
        <f>LARGE((C32,E32,G32),1)</f>
        <v>146.56983617632156</v>
      </c>
      <c r="I32" s="63">
        <v>16</v>
      </c>
    </row>
    <row r="33" spans="1:9" x14ac:dyDescent="0.15">
      <c r="A33" s="64"/>
      <c r="B33" s="66"/>
      <c r="C33" s="67"/>
      <c r="D33" s="66"/>
      <c r="E33" s="67"/>
      <c r="F33" s="66"/>
      <c r="G33" s="67"/>
      <c r="H33" s="62"/>
      <c r="I33" s="63"/>
    </row>
    <row r="34" spans="1:9" x14ac:dyDescent="0.15">
      <c r="A34" s="64"/>
      <c r="B34" s="66"/>
      <c r="C34" s="67"/>
      <c r="D34" s="66"/>
      <c r="E34" s="67"/>
      <c r="F34" s="66"/>
      <c r="G34" s="67"/>
      <c r="H34" s="62"/>
      <c r="I34" s="63"/>
    </row>
  </sheetData>
  <mergeCells count="5">
    <mergeCell ref="A1:A7"/>
    <mergeCell ref="B2:F2"/>
    <mergeCell ref="B4:F4"/>
    <mergeCell ref="B6:C6"/>
    <mergeCell ref="B10:C10"/>
  </mergeCells>
  <conditionalFormatting sqref="A23">
    <cfRule type="duplicateValues" dxfId="38" priority="1"/>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7536B-E9B6-A14F-BC2D-41A96F2D9943}">
  <dimension ref="A1:I33"/>
  <sheetViews>
    <sheetView showGridLines="0" zoomScale="163" zoomScaleNormal="163" workbookViewId="0">
      <selection sqref="A1:XFD1048576"/>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10"/>
      <c r="B1" s="56"/>
      <c r="C1" s="56"/>
      <c r="D1" s="56"/>
      <c r="E1" s="56"/>
      <c r="F1" s="56"/>
      <c r="G1" s="56"/>
      <c r="H1" s="56"/>
      <c r="I1" s="32"/>
    </row>
    <row r="2" spans="1:9" ht="15" customHeight="1" x14ac:dyDescent="0.15">
      <c r="A2" s="210"/>
      <c r="B2" s="212" t="s">
        <v>37</v>
      </c>
      <c r="C2" s="212"/>
      <c r="D2" s="212"/>
      <c r="E2" s="212"/>
      <c r="F2" s="212"/>
      <c r="G2" s="56"/>
      <c r="H2" s="56"/>
      <c r="I2" s="32"/>
    </row>
    <row r="3" spans="1:9" ht="15" customHeight="1" x14ac:dyDescent="0.15">
      <c r="A3" s="210"/>
      <c r="B3" s="56"/>
      <c r="C3" s="56"/>
      <c r="D3" s="56"/>
      <c r="E3" s="56"/>
      <c r="F3" s="56"/>
      <c r="G3" s="56"/>
      <c r="H3" s="56"/>
      <c r="I3" s="32"/>
    </row>
    <row r="4" spans="1:9" ht="15" customHeight="1" x14ac:dyDescent="0.15">
      <c r="A4" s="210"/>
      <c r="B4" s="212" t="s">
        <v>104</v>
      </c>
      <c r="C4" s="212"/>
      <c r="D4" s="212"/>
      <c r="E4" s="212"/>
      <c r="F4" s="212"/>
      <c r="G4" s="56"/>
      <c r="H4" s="56"/>
      <c r="I4" s="32"/>
    </row>
    <row r="5" spans="1:9" ht="15" customHeight="1" x14ac:dyDescent="0.15">
      <c r="A5" s="210"/>
      <c r="B5" s="56"/>
      <c r="C5" s="56"/>
      <c r="D5" s="56"/>
      <c r="E5" s="56"/>
      <c r="F5" s="56"/>
      <c r="G5" s="56"/>
      <c r="H5" s="56"/>
      <c r="I5" s="32"/>
    </row>
    <row r="6" spans="1:9" ht="15" customHeight="1" x14ac:dyDescent="0.15">
      <c r="A6" s="210"/>
      <c r="B6" s="211"/>
      <c r="C6" s="211"/>
      <c r="D6" s="56"/>
      <c r="E6" s="56"/>
      <c r="F6" s="56"/>
      <c r="G6" s="56"/>
      <c r="H6" s="56"/>
      <c r="I6" s="32"/>
    </row>
    <row r="7" spans="1:9" ht="15" customHeight="1" x14ac:dyDescent="0.15">
      <c r="A7" s="210"/>
      <c r="B7" s="56"/>
      <c r="C7" s="56"/>
      <c r="D7" s="56"/>
      <c r="E7" s="56"/>
      <c r="F7" s="56"/>
      <c r="G7" s="56"/>
      <c r="H7" s="56"/>
      <c r="I7" s="32"/>
    </row>
    <row r="8" spans="1:9" ht="15" customHeight="1" x14ac:dyDescent="0.15">
      <c r="A8" s="33" t="s">
        <v>10</v>
      </c>
      <c r="B8" s="34" t="s">
        <v>105</v>
      </c>
      <c r="C8" s="34"/>
      <c r="D8" s="34"/>
      <c r="E8" s="34"/>
      <c r="F8" s="55"/>
      <c r="G8" s="55"/>
      <c r="H8" s="55"/>
      <c r="I8" s="32"/>
    </row>
    <row r="9" spans="1:9" ht="15" customHeight="1" x14ac:dyDescent="0.15">
      <c r="A9" s="33" t="s">
        <v>0</v>
      </c>
      <c r="B9" s="34" t="s">
        <v>106</v>
      </c>
      <c r="C9" s="34"/>
      <c r="D9" s="34"/>
      <c r="E9" s="34"/>
      <c r="F9" s="55"/>
      <c r="G9" s="55"/>
      <c r="H9" s="55"/>
      <c r="I9" s="32"/>
    </row>
    <row r="10" spans="1:9" ht="15" customHeight="1" x14ac:dyDescent="0.15">
      <c r="A10" s="33" t="s">
        <v>12</v>
      </c>
      <c r="B10" s="213">
        <v>43499</v>
      </c>
      <c r="C10" s="213"/>
      <c r="D10" s="35"/>
      <c r="E10" s="35"/>
      <c r="F10" s="36"/>
      <c r="G10" s="36"/>
      <c r="H10" s="36"/>
      <c r="I10" s="32"/>
    </row>
    <row r="11" spans="1:9" ht="15" customHeight="1" x14ac:dyDescent="0.15">
      <c r="A11" s="33" t="s">
        <v>31</v>
      </c>
      <c r="B11" s="34" t="s">
        <v>39</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39"/>
      <c r="E13" s="38"/>
      <c r="F13" s="39" t="s">
        <v>109</v>
      </c>
      <c r="G13" s="38"/>
      <c r="H13" s="40"/>
      <c r="I13" s="41" t="s">
        <v>22</v>
      </c>
    </row>
    <row r="14" spans="1:9" x14ac:dyDescent="0.15">
      <c r="A14" s="55" t="s">
        <v>14</v>
      </c>
      <c r="B14" s="42">
        <v>0.95</v>
      </c>
      <c r="C14" s="43"/>
      <c r="D14" s="44"/>
      <c r="E14" s="43"/>
      <c r="F14" s="44">
        <v>1</v>
      </c>
      <c r="G14" s="43"/>
      <c r="H14" s="45" t="s">
        <v>16</v>
      </c>
      <c r="I14" s="46" t="s">
        <v>23</v>
      </c>
    </row>
    <row r="15" spans="1:9" x14ac:dyDescent="0.15">
      <c r="A15" s="55" t="s">
        <v>108</v>
      </c>
      <c r="B15" s="47">
        <v>69.760000000000005</v>
      </c>
      <c r="C15" s="48"/>
      <c r="D15" s="47">
        <v>1</v>
      </c>
      <c r="E15" s="48"/>
      <c r="F15" s="49">
        <v>71.849999999999994</v>
      </c>
      <c r="G15" s="48"/>
      <c r="H15" s="45" t="s">
        <v>17</v>
      </c>
      <c r="I15" s="46" t="s">
        <v>24</v>
      </c>
    </row>
    <row r="16" spans="1:9" ht="24" x14ac:dyDescent="0.15">
      <c r="A16" s="55"/>
      <c r="B16" s="50" t="s">
        <v>4</v>
      </c>
      <c r="C16" s="51" t="s">
        <v>110</v>
      </c>
      <c r="D16" s="51" t="s">
        <v>4</v>
      </c>
      <c r="E16" s="51" t="s">
        <v>110</v>
      </c>
      <c r="F16" s="51" t="s">
        <v>4</v>
      </c>
      <c r="G16" s="51" t="s">
        <v>110</v>
      </c>
      <c r="H16" s="52" t="s">
        <v>107</v>
      </c>
      <c r="I16" s="53">
        <v>36</v>
      </c>
    </row>
    <row r="17" spans="1:9" ht="15" customHeight="1" x14ac:dyDescent="0.15">
      <c r="A17" s="64" t="s">
        <v>44</v>
      </c>
      <c r="B17" s="66">
        <v>51.49</v>
      </c>
      <c r="C17" s="67">
        <f>B17/B$15*1000*B$14</f>
        <v>701.19696100917429</v>
      </c>
      <c r="D17" s="66"/>
      <c r="E17" s="67">
        <f t="shared" ref="E17:E22" si="0">D17/D$15*1000*D$14</f>
        <v>0</v>
      </c>
      <c r="F17" s="66">
        <v>54.25</v>
      </c>
      <c r="G17" s="67">
        <f>F17/F$15*1000*F$14</f>
        <v>755.04523312456513</v>
      </c>
      <c r="H17" s="62">
        <f>LARGE((C17,E17,G17),1)</f>
        <v>755.04523312456513</v>
      </c>
      <c r="I17" s="63">
        <v>6</v>
      </c>
    </row>
    <row r="18" spans="1:9" ht="15" customHeight="1" x14ac:dyDescent="0.15">
      <c r="A18" s="64" t="s">
        <v>46</v>
      </c>
      <c r="B18" s="66">
        <v>40.409999999999997</v>
      </c>
      <c r="C18" s="67">
        <f t="shared" ref="C18:C22" si="1">B18/B$15*1000*B$14</f>
        <v>550.30819954128424</v>
      </c>
      <c r="D18" s="66"/>
      <c r="E18" s="67">
        <f t="shared" si="0"/>
        <v>0</v>
      </c>
      <c r="F18" s="66"/>
      <c r="G18" s="67"/>
      <c r="H18" s="62">
        <f>LARGE((C18,E18,G18),1)</f>
        <v>550.30819954128424</v>
      </c>
      <c r="I18" s="63">
        <v>17</v>
      </c>
    </row>
    <row r="19" spans="1:9" x14ac:dyDescent="0.15">
      <c r="A19" s="65" t="s">
        <v>49</v>
      </c>
      <c r="B19" s="66">
        <v>33.57</v>
      </c>
      <c r="C19" s="67">
        <f t="shared" si="1"/>
        <v>457.16026376146783</v>
      </c>
      <c r="D19" s="66"/>
      <c r="E19" s="67">
        <f t="shared" si="0"/>
        <v>0</v>
      </c>
      <c r="F19" s="66"/>
      <c r="G19" s="67"/>
      <c r="H19" s="62">
        <f>LARGE((C19,E19,G19),1)</f>
        <v>457.16026376146783</v>
      </c>
      <c r="I19" s="63">
        <v>26</v>
      </c>
    </row>
    <row r="20" spans="1:9" x14ac:dyDescent="0.15">
      <c r="A20" s="64" t="s">
        <v>47</v>
      </c>
      <c r="B20" s="66">
        <v>26.7</v>
      </c>
      <c r="C20" s="67">
        <f t="shared" si="1"/>
        <v>363.60378440366969</v>
      </c>
      <c r="D20" s="66"/>
      <c r="E20" s="67">
        <f t="shared" si="0"/>
        <v>0</v>
      </c>
      <c r="F20" s="66"/>
      <c r="G20" s="67"/>
      <c r="H20" s="62">
        <f>LARGE((C20,E20,G20),1)</f>
        <v>363.60378440366969</v>
      </c>
      <c r="I20" s="63">
        <v>29</v>
      </c>
    </row>
    <row r="21" spans="1:9" x14ac:dyDescent="0.15">
      <c r="A21" s="64" t="s">
        <v>86</v>
      </c>
      <c r="B21" s="66">
        <v>26.45</v>
      </c>
      <c r="C21" s="67">
        <f t="shared" si="1"/>
        <v>360.19925458715591</v>
      </c>
      <c r="D21" s="66"/>
      <c r="E21" s="67">
        <f t="shared" si="0"/>
        <v>0</v>
      </c>
      <c r="F21" s="66"/>
      <c r="G21" s="67"/>
      <c r="H21" s="62">
        <f>LARGE((C21,E21,G21),1)</f>
        <v>360.19925458715591</v>
      </c>
      <c r="I21" s="63">
        <v>30</v>
      </c>
    </row>
    <row r="22" spans="1:9" x14ac:dyDescent="0.15">
      <c r="A22" s="64" t="s">
        <v>45</v>
      </c>
      <c r="B22" s="66">
        <v>24.36</v>
      </c>
      <c r="C22" s="67">
        <f t="shared" si="1"/>
        <v>331.73738532110087</v>
      </c>
      <c r="D22" s="66"/>
      <c r="E22" s="67">
        <f t="shared" si="0"/>
        <v>0</v>
      </c>
      <c r="F22" s="66"/>
      <c r="G22" s="67"/>
      <c r="H22" s="62">
        <f>LARGE((C22,E22,G22),1)</f>
        <v>331.73738532110087</v>
      </c>
      <c r="I22" s="63">
        <v>32</v>
      </c>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row r="33" customFormat="1" x14ac:dyDescent="0.15"/>
  </sheetData>
  <mergeCells count="5">
    <mergeCell ref="A1:A7"/>
    <mergeCell ref="B2:F2"/>
    <mergeCell ref="B4:F4"/>
    <mergeCell ref="B6:C6"/>
    <mergeCell ref="B10:C10"/>
  </mergeCells>
  <conditionalFormatting sqref="A17">
    <cfRule type="duplicateValues" dxfId="37" priority="1"/>
  </conditionalFormatting>
  <conditionalFormatting sqref="A20:A21">
    <cfRule type="duplicateValues" dxfId="36" priority="2"/>
  </conditionalFormatting>
  <pageMargins left="0.7" right="0.7" top="0.75" bottom="0.75"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29</vt:i4>
      </vt:variant>
      <vt:variant>
        <vt:lpstr>Named Ranges</vt:lpstr>
      </vt:variant>
      <vt:variant>
        <vt:i4>2</vt:i4>
      </vt:variant>
    </vt:vector>
  </HeadingPairs>
  <TitlesOfParts>
    <vt:vector size="31" baseType="lpstr">
      <vt:lpstr>Ontario Rankings</vt:lpstr>
      <vt:lpstr>Finish Order</vt:lpstr>
      <vt:lpstr>MO Only</vt:lpstr>
      <vt:lpstr>FIS Apex MO-1</vt:lpstr>
      <vt:lpstr>FIS Apex MO-2</vt:lpstr>
      <vt:lpstr>NorAm Apex MO</vt:lpstr>
      <vt:lpstr>NorAm Apex DM</vt:lpstr>
      <vt:lpstr>TT BV1</vt:lpstr>
      <vt:lpstr>CC Canyon MO</vt:lpstr>
      <vt:lpstr>CC Canyon DM</vt:lpstr>
      <vt:lpstr>TT BV2</vt:lpstr>
      <vt:lpstr>TT BV3</vt:lpstr>
      <vt:lpstr>NorAm Deer Valley MO</vt:lpstr>
      <vt:lpstr>NorAm Deer Valley DM</vt:lpstr>
      <vt:lpstr>Freestylerz Fest - Calabogie</vt:lpstr>
      <vt:lpstr>TT Camp Fortune</vt:lpstr>
      <vt:lpstr>CWG Crabbe Mt. MO</vt:lpstr>
      <vt:lpstr>CWG CRABBE MT. DM</vt:lpstr>
      <vt:lpstr>TT Prov CF MO</vt:lpstr>
      <vt:lpstr>TT Prov CF DM</vt:lpstr>
      <vt:lpstr>NorAm VSC MO</vt:lpstr>
      <vt:lpstr>NorAm VSC DM</vt:lpstr>
      <vt:lpstr>NA Stratton MO</vt:lpstr>
      <vt:lpstr>NA Stratton DM</vt:lpstr>
      <vt:lpstr>JrNats MO</vt:lpstr>
      <vt:lpstr>CC Caledon MO</vt:lpstr>
      <vt:lpstr>CC Caledon DM</vt:lpstr>
      <vt:lpstr>SrNats VSC MO</vt:lpstr>
      <vt:lpstr>SrNats VSC DM</vt:lpstr>
      <vt:lpstr>'MO Only'!Print_Titles</vt:lpstr>
      <vt:lpstr>'Ontario Rankings'!Print_Titles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Heather Ross McManus</cp:lastModifiedBy>
  <cp:lastPrinted>2016-01-26T20:24:38Z</cp:lastPrinted>
  <dcterms:created xsi:type="dcterms:W3CDTF">2012-03-02T21:02:09Z</dcterms:created>
  <dcterms:modified xsi:type="dcterms:W3CDTF">2023-11-05T19:23:31Z</dcterms:modified>
</cp:coreProperties>
</file>